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210" yWindow="75" windowWidth="12390" windowHeight="9225" tabRatio="681"/>
  </bookViews>
  <sheets>
    <sheet name="Graphs" sheetId="2" r:id="rId1"/>
    <sheet name="Major expenditures" sheetId="6" r:id="rId2"/>
    <sheet name="GenFund Statement" sheetId="1" r:id="rId3"/>
    <sheet name="Detailed Expenditures" sheetId="8" r:id="rId4"/>
    <sheet name="Old vs New accounts" sheetId="4" r:id="rId5"/>
  </sheets>
  <calcPr calcId="125725"/>
</workbook>
</file>

<file path=xl/calcChain.xml><?xml version="1.0" encoding="utf-8"?>
<calcChain xmlns="http://schemas.openxmlformats.org/spreadsheetml/2006/main">
  <c r="S20" i="1"/>
  <c r="Q26" i="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B26"/>
  <c r="B25"/>
  <c r="B24"/>
  <c r="B23"/>
  <c r="B22"/>
  <c r="B21"/>
  <c r="B20"/>
  <c r="B19"/>
  <c r="B18"/>
  <c r="C18"/>
  <c r="Q14"/>
  <c r="P14"/>
  <c r="O14"/>
  <c r="N14"/>
  <c r="M14"/>
  <c r="L14"/>
  <c r="K14"/>
  <c r="J14"/>
  <c r="I14"/>
  <c r="H14"/>
  <c r="G14"/>
  <c r="F14"/>
  <c r="E14"/>
  <c r="D14"/>
  <c r="C14"/>
  <c r="B14"/>
  <c r="Q13"/>
  <c r="P13"/>
  <c r="O13"/>
  <c r="N13"/>
  <c r="M13"/>
  <c r="L13"/>
  <c r="K13"/>
  <c r="J13"/>
  <c r="I13"/>
  <c r="H13"/>
  <c r="G13"/>
  <c r="F13"/>
  <c r="E13"/>
  <c r="D13"/>
  <c r="C13"/>
  <c r="B13"/>
  <c r="Q12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K11"/>
  <c r="J11"/>
  <c r="I11"/>
  <c r="H11"/>
  <c r="G11"/>
  <c r="F11"/>
  <c r="E11"/>
  <c r="D11"/>
  <c r="C11"/>
  <c r="B11"/>
  <c r="Q10"/>
  <c r="P10"/>
  <c r="O10"/>
  <c r="N10"/>
  <c r="M10"/>
  <c r="L10"/>
  <c r="K10"/>
  <c r="J10"/>
  <c r="I10"/>
  <c r="H10"/>
  <c r="G10"/>
  <c r="F10"/>
  <c r="E10"/>
  <c r="D10"/>
  <c r="C10"/>
  <c r="B10"/>
  <c r="Q9"/>
  <c r="P9"/>
  <c r="O9"/>
  <c r="N9"/>
  <c r="M9"/>
  <c r="L9"/>
  <c r="K9"/>
  <c r="J9"/>
  <c r="I9"/>
  <c r="H9"/>
  <c r="G9"/>
  <c r="F9"/>
  <c r="E9"/>
  <c r="D9"/>
  <c r="C9"/>
  <c r="B9"/>
  <c r="Q8"/>
  <c r="P8"/>
  <c r="O8"/>
  <c r="N8"/>
  <c r="M8"/>
  <c r="L8"/>
  <c r="K8"/>
  <c r="J8"/>
  <c r="I8"/>
  <c r="H8"/>
  <c r="G8"/>
  <c r="F8"/>
  <c r="E8"/>
  <c r="D8"/>
  <c r="C8"/>
  <c r="B8"/>
  <c r="Q7"/>
  <c r="P7"/>
  <c r="O7"/>
  <c r="N7"/>
  <c r="M7"/>
  <c r="L7"/>
  <c r="K7"/>
  <c r="J7"/>
  <c r="I7"/>
  <c r="H7"/>
  <c r="G7"/>
  <c r="F7"/>
  <c r="E7"/>
  <c r="D7"/>
  <c r="C7"/>
  <c r="B7"/>
  <c r="Q6"/>
  <c r="P6"/>
  <c r="O6"/>
  <c r="N6"/>
  <c r="M6"/>
  <c r="L6"/>
  <c r="K6"/>
  <c r="J6"/>
  <c r="I6"/>
  <c r="H6"/>
  <c r="G6"/>
  <c r="F6"/>
  <c r="E6"/>
  <c r="D6"/>
  <c r="C6"/>
  <c r="B6"/>
  <c r="Q5"/>
  <c r="Q15" s="1"/>
  <c r="P5"/>
  <c r="P15" s="1"/>
  <c r="O5"/>
  <c r="O15" s="1"/>
  <c r="N5"/>
  <c r="N15" s="1"/>
  <c r="M5"/>
  <c r="M15" s="1"/>
  <c r="L5"/>
  <c r="L15" s="1"/>
  <c r="K5"/>
  <c r="K15" s="1"/>
  <c r="J5"/>
  <c r="J15" s="1"/>
  <c r="I5"/>
  <c r="I15" s="1"/>
  <c r="H5"/>
  <c r="H15" s="1"/>
  <c r="G5"/>
  <c r="G15" s="1"/>
  <c r="F5"/>
  <c r="F15" s="1"/>
  <c r="E5"/>
  <c r="E15" s="1"/>
  <c r="D5"/>
  <c r="D15" s="1"/>
  <c r="C5"/>
  <c r="C15" s="1"/>
  <c r="B5"/>
  <c r="B15" s="1"/>
  <c r="D102" i="1"/>
  <c r="E102"/>
  <c r="E104" s="1"/>
  <c r="C29" i="6" s="1"/>
  <c r="C82" i="8"/>
  <c r="C77"/>
  <c r="C66"/>
  <c r="C60"/>
  <c r="C50"/>
  <c r="C40"/>
  <c r="C27"/>
  <c r="C21"/>
  <c r="M2"/>
  <c r="L2" s="1"/>
  <c r="K2" s="1"/>
  <c r="J2" s="1"/>
  <c r="I2" s="1"/>
  <c r="H2" s="1"/>
  <c r="G2" s="1"/>
  <c r="F2" s="1"/>
  <c r="E2" s="1"/>
  <c r="D2" s="1"/>
  <c r="C2" s="1"/>
  <c r="Q2"/>
  <c r="E21"/>
  <c r="D21"/>
  <c r="D27"/>
  <c r="D66"/>
  <c r="D60"/>
  <c r="D50"/>
  <c r="D40"/>
  <c r="D82"/>
  <c r="E77"/>
  <c r="E66"/>
  <c r="E60"/>
  <c r="B76"/>
  <c r="B69"/>
  <c r="B59"/>
  <c r="B20"/>
  <c r="B80"/>
  <c r="E82"/>
  <c r="E50"/>
  <c r="E40"/>
  <c r="E27"/>
  <c r="F21"/>
  <c r="F27"/>
  <c r="F40"/>
  <c r="F50"/>
  <c r="F60"/>
  <c r="F66"/>
  <c r="F77"/>
  <c r="F82"/>
  <c r="G60"/>
  <c r="G66"/>
  <c r="G77"/>
  <c r="G82"/>
  <c r="B38"/>
  <c r="G21"/>
  <c r="H82"/>
  <c r="H77"/>
  <c r="H66"/>
  <c r="R60"/>
  <c r="Q60"/>
  <c r="P60"/>
  <c r="O60"/>
  <c r="N60"/>
  <c r="M60"/>
  <c r="L60"/>
  <c r="K60"/>
  <c r="J60"/>
  <c r="I60"/>
  <c r="H60"/>
  <c r="G50"/>
  <c r="G40"/>
  <c r="G27"/>
  <c r="H50"/>
  <c r="H40"/>
  <c r="H27"/>
  <c r="H21"/>
  <c r="I82"/>
  <c r="I77"/>
  <c r="I66"/>
  <c r="I50"/>
  <c r="I40"/>
  <c r="I27"/>
  <c r="I21"/>
  <c r="J82"/>
  <c r="J77"/>
  <c r="J66"/>
  <c r="J50"/>
  <c r="J40"/>
  <c r="J27"/>
  <c r="J21"/>
  <c r="K21"/>
  <c r="K82"/>
  <c r="K77"/>
  <c r="K66"/>
  <c r="K50"/>
  <c r="K40"/>
  <c r="K27"/>
  <c r="D104" i="1" l="1"/>
  <c r="B29" i="6" s="1"/>
  <c r="I83" i="8"/>
  <c r="J55" i="1" s="1"/>
  <c r="E83" i="8"/>
  <c r="F55" i="1" s="1"/>
  <c r="C83" i="8"/>
  <c r="D55" i="1" s="1"/>
  <c r="G83" i="8"/>
  <c r="H55" i="1" s="1"/>
  <c r="F83" i="8"/>
  <c r="G55" i="1" s="1"/>
  <c r="J83" i="8"/>
  <c r="K55" i="1" s="1"/>
  <c r="H83" i="8"/>
  <c r="I55" i="1" s="1"/>
  <c r="K83" i="8"/>
  <c r="L55" i="1" s="1"/>
  <c r="L82" i="8"/>
  <c r="L77"/>
  <c r="L66"/>
  <c r="L50"/>
  <c r="M50"/>
  <c r="L40"/>
  <c r="L27"/>
  <c r="L21"/>
  <c r="R82"/>
  <c r="Q82"/>
  <c r="P82"/>
  <c r="O82"/>
  <c r="N82"/>
  <c r="M82"/>
  <c r="M77"/>
  <c r="M66"/>
  <c r="M40"/>
  <c r="M27"/>
  <c r="M21"/>
  <c r="Q18" i="6"/>
  <c r="O77" i="8"/>
  <c r="O66"/>
  <c r="O50"/>
  <c r="O40"/>
  <c r="O27"/>
  <c r="O21"/>
  <c r="R27"/>
  <c r="Q21"/>
  <c r="R77"/>
  <c r="Q77"/>
  <c r="P77"/>
  <c r="R66"/>
  <c r="Q66"/>
  <c r="P66"/>
  <c r="R50"/>
  <c r="Q50"/>
  <c r="P50"/>
  <c r="R40"/>
  <c r="Q40"/>
  <c r="P40"/>
  <c r="Q27"/>
  <c r="P27"/>
  <c r="R21"/>
  <c r="P21"/>
  <c r="F102" i="1"/>
  <c r="G102"/>
  <c r="H102"/>
  <c r="I102"/>
  <c r="J102"/>
  <c r="K102"/>
  <c r="L102"/>
  <c r="M102"/>
  <c r="N102"/>
  <c r="O102"/>
  <c r="P102"/>
  <c r="Q102"/>
  <c r="S54"/>
  <c r="Q104" l="1"/>
  <c r="O29" i="6" s="1"/>
  <c r="L83" i="8"/>
  <c r="M55" i="1" s="1"/>
  <c r="M83" i="8"/>
  <c r="N55" i="1" s="1"/>
  <c r="O83" i="8"/>
  <c r="P55" i="1" s="1"/>
  <c r="P83" i="8"/>
  <c r="Q83"/>
  <c r="R55" i="1" s="1"/>
  <c r="R83" i="8"/>
  <c r="S55" i="1" s="1"/>
  <c r="N27" i="8"/>
  <c r="N40"/>
  <c r="N66"/>
  <c r="N50"/>
  <c r="N77"/>
  <c r="N21"/>
  <c r="R54" i="1"/>
  <c r="R102"/>
  <c r="S102"/>
  <c r="S45"/>
  <c r="S47" s="1"/>
  <c r="B81" i="8"/>
  <c r="B79"/>
  <c r="B75"/>
  <c r="B74"/>
  <c r="B73"/>
  <c r="B72"/>
  <c r="B71"/>
  <c r="B70"/>
  <c r="B68"/>
  <c r="B64"/>
  <c r="B63"/>
  <c r="B58"/>
  <c r="B57"/>
  <c r="B56"/>
  <c r="B54"/>
  <c r="B53"/>
  <c r="B49"/>
  <c r="B45"/>
  <c r="B44"/>
  <c r="B42"/>
  <c r="B39"/>
  <c r="B37"/>
  <c r="B36"/>
  <c r="B35"/>
  <c r="B34"/>
  <c r="B32"/>
  <c r="B30"/>
  <c r="B29"/>
  <c r="B26"/>
  <c r="B25"/>
  <c r="B24"/>
  <c r="B23"/>
  <c r="B19"/>
  <c r="B18"/>
  <c r="B17"/>
  <c r="B16"/>
  <c r="B15"/>
  <c r="B14"/>
  <c r="B13"/>
  <c r="B12"/>
  <c r="B11"/>
  <c r="B10"/>
  <c r="B9"/>
  <c r="B8"/>
  <c r="B7"/>
  <c r="B6"/>
  <c r="F69" i="4"/>
  <c r="F56"/>
  <c r="F52"/>
  <c r="F48"/>
  <c r="F42"/>
  <c r="F10"/>
  <c r="C101" i="1"/>
  <c r="C58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F50" i="4"/>
  <c r="F97"/>
  <c r="C27" i="6" l="1"/>
  <c r="C28" s="1"/>
  <c r="B27"/>
  <c r="B28" s="1"/>
  <c r="S104" i="1"/>
  <c r="Q29" i="6" s="1"/>
  <c r="Q27"/>
  <c r="Q55" i="1"/>
  <c r="N83" i="8"/>
  <c r="O55" i="1" s="1"/>
  <c r="A25" i="6"/>
  <c r="A26"/>
  <c r="A24"/>
  <c r="A23"/>
  <c r="A19"/>
  <c r="Q45" i="1"/>
  <c r="P45"/>
  <c r="O45"/>
  <c r="P18" i="6"/>
  <c r="O18"/>
  <c r="N18"/>
  <c r="M18"/>
  <c r="L18"/>
  <c r="K18"/>
  <c r="J18"/>
  <c r="I18"/>
  <c r="H18"/>
  <c r="G18"/>
  <c r="F18"/>
  <c r="E18"/>
  <c r="D18"/>
  <c r="A22"/>
  <c r="A21"/>
  <c r="A20"/>
  <c r="S106" i="1" l="1"/>
  <c r="S123" s="1"/>
  <c r="Q28" i="6"/>
  <c r="S23"/>
  <c r="S26"/>
  <c r="S24"/>
  <c r="S25"/>
  <c r="S22"/>
  <c r="S21"/>
  <c r="S20"/>
  <c r="P27" l="1"/>
  <c r="J27"/>
  <c r="E27"/>
  <c r="I27"/>
  <c r="H27"/>
  <c r="K27"/>
  <c r="F27"/>
  <c r="M27"/>
  <c r="L27"/>
  <c r="N27"/>
  <c r="G27"/>
  <c r="S19"/>
  <c r="D27"/>
  <c r="O27"/>
  <c r="O28" s="1"/>
  <c r="R23"/>
  <c r="R19"/>
  <c r="R26"/>
  <c r="R24"/>
  <c r="R22"/>
  <c r="R20"/>
  <c r="R25"/>
  <c r="R21"/>
  <c r="R104" i="1"/>
  <c r="P29" i="6" s="1"/>
  <c r="P104" i="1"/>
  <c r="N29" i="6" s="1"/>
  <c r="N104" i="1"/>
  <c r="L29" i="6" s="1"/>
  <c r="M104" i="1"/>
  <c r="K29" i="6" s="1"/>
  <c r="L104" i="1"/>
  <c r="J29" i="6" s="1"/>
  <c r="K104" i="1"/>
  <c r="I29" i="6" s="1"/>
  <c r="J104" i="1"/>
  <c r="H29" i="6" s="1"/>
  <c r="I104" i="1"/>
  <c r="G29" i="6" s="1"/>
  <c r="H104" i="1"/>
  <c r="F29" i="6" s="1"/>
  <c r="G104" i="1"/>
  <c r="E29" i="6" s="1"/>
  <c r="F104" i="1"/>
  <c r="D29" i="6" s="1"/>
  <c r="O54" i="1"/>
  <c r="K45"/>
  <c r="L45"/>
  <c r="M45"/>
  <c r="N45"/>
  <c r="F96" i="4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8"/>
  <c r="F67"/>
  <c r="F66"/>
  <c r="F65"/>
  <c r="F64"/>
  <c r="F63"/>
  <c r="F62"/>
  <c r="F61"/>
  <c r="F60"/>
  <c r="F59"/>
  <c r="F58"/>
  <c r="F57"/>
  <c r="F55"/>
  <c r="F54"/>
  <c r="F53"/>
  <c r="F51"/>
  <c r="F49"/>
  <c r="F47"/>
  <c r="F46"/>
  <c r="F45"/>
  <c r="F44"/>
  <c r="F43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9"/>
  <c r="F8"/>
  <c r="F7"/>
  <c r="F6"/>
  <c r="F5"/>
  <c r="E28" i="6" l="1"/>
  <c r="N28"/>
  <c r="J28"/>
  <c r="K28"/>
  <c r="G28"/>
  <c r="F28"/>
  <c r="I28"/>
  <c r="D28"/>
  <c r="L28"/>
  <c r="H28"/>
  <c r="P28"/>
  <c r="O104" i="1"/>
  <c r="R20"/>
  <c r="R45" s="1"/>
  <c r="Q20"/>
  <c r="P20"/>
  <c r="P47" s="1"/>
  <c r="O20"/>
  <c r="N20"/>
  <c r="N47" s="1"/>
  <c r="N106" s="1"/>
  <c r="M20"/>
  <c r="M47" s="1"/>
  <c r="M106" s="1"/>
  <c r="L20"/>
  <c r="L47" s="1"/>
  <c r="L106" s="1"/>
  <c r="K20"/>
  <c r="K47" s="1"/>
  <c r="K106" s="1"/>
  <c r="K123" s="1"/>
  <c r="J20"/>
  <c r="I20"/>
  <c r="H20"/>
  <c r="G20"/>
  <c r="F20"/>
  <c r="E20"/>
  <c r="J45"/>
  <c r="I45"/>
  <c r="H45"/>
  <c r="G45"/>
  <c r="F45"/>
  <c r="E45"/>
  <c r="D45"/>
  <c r="D20"/>
  <c r="M29" i="6" l="1"/>
  <c r="M28" s="1"/>
  <c r="R47" i="1"/>
  <c r="R106" s="1"/>
  <c r="R123" s="1"/>
  <c r="P106"/>
  <c r="P123" s="1"/>
  <c r="G47"/>
  <c r="G106" s="1"/>
  <c r="G123" s="1"/>
  <c r="F47"/>
  <c r="F106" s="1"/>
  <c r="F123" s="1"/>
  <c r="J47"/>
  <c r="J106" s="1"/>
  <c r="J123" s="1"/>
  <c r="I47"/>
  <c r="I106" s="1"/>
  <c r="I123" s="1"/>
  <c r="D47"/>
  <c r="D106" s="1"/>
  <c r="D123" s="1"/>
  <c r="H47"/>
  <c r="H106" s="1"/>
  <c r="H123" s="1"/>
  <c r="Q47"/>
  <c r="Q106" s="1"/>
  <c r="Q123" s="1"/>
  <c r="O47"/>
  <c r="M123"/>
  <c r="E47"/>
  <c r="E106" s="1"/>
  <c r="E123" s="1"/>
  <c r="R27" i="6" l="1"/>
  <c r="O106" i="1"/>
  <c r="O123" s="1"/>
  <c r="L123"/>
  <c r="N123"/>
  <c r="D77" i="8" l="1"/>
  <c r="D83" s="1"/>
  <c r="E55" i="1" s="1"/>
</calcChain>
</file>

<file path=xl/sharedStrings.xml><?xml version="1.0" encoding="utf-8"?>
<sst xmlns="http://schemas.openxmlformats.org/spreadsheetml/2006/main" count="931" uniqueCount="512">
  <si>
    <t>CPI-U avg</t>
  </si>
  <si>
    <t>current-year dollars</t>
  </si>
  <si>
    <t>Actual</t>
  </si>
  <si>
    <t>Revenue</t>
  </si>
  <si>
    <t>Real Property Taxes</t>
  </si>
  <si>
    <r>
      <t>Personal Property Taxes</t>
    </r>
    <r>
      <rPr>
        <vertAlign val="superscript"/>
        <sz val="7.5"/>
        <rFont val="Arial"/>
        <family val="2"/>
      </rPr>
      <t>1</t>
    </r>
    <r>
      <rPr>
        <sz val="5"/>
        <rFont val="Arial"/>
        <family val="2"/>
      </rPr>
      <t/>
    </r>
  </si>
  <si>
    <t>General Other Local Taxes</t>
  </si>
  <si>
    <t>Permit, Fees &amp; Regulatory Licenses</t>
  </si>
  <si>
    <t>Fines &amp; Forfeitures</t>
  </si>
  <si>
    <t>Revenue from Use of Money &amp; Property</t>
  </si>
  <si>
    <t>Charges for Services</t>
  </si>
  <si>
    <r>
      <t>Revenue from the Commonwealth</t>
    </r>
    <r>
      <rPr>
        <vertAlign val="superscript"/>
        <sz val="7.5"/>
        <rFont val="Arial"/>
        <family val="2"/>
      </rPr>
      <t>1</t>
    </r>
    <r>
      <rPr>
        <sz val="5"/>
        <rFont val="Arial"/>
        <family val="2"/>
      </rPr>
      <t/>
    </r>
  </si>
  <si>
    <t>Revenue from the Federal Government</t>
  </si>
  <si>
    <t>Recovered Costs/Other Revenue</t>
  </si>
  <si>
    <t>Total Revenue</t>
  </si>
  <si>
    <t>Transfers In</t>
  </si>
  <si>
    <t>Fund 20000 Consolidated Debt Service</t>
  </si>
  <si>
    <t>Fund 40030 Cable Communications</t>
  </si>
  <si>
    <t>Fund 40080 Integrated Pest Management</t>
  </si>
  <si>
    <t>Fund 40100 Stormwater Services</t>
  </si>
  <si>
    <t>Fund 40140 Refuse Collection and Recycling Operations</t>
  </si>
  <si>
    <t>Fund 40150 Refuse Disposal</t>
  </si>
  <si>
    <t>Fund 40160 Energy Resource Recovery (ERR) Facility</t>
  </si>
  <si>
    <t>Fund 40170 I-95 Refuse Disposal</t>
  </si>
  <si>
    <t>Fund 60030 Technology Infrastructure Services</t>
  </si>
  <si>
    <t>Fund 69010 Sewer Operation and Maintenance</t>
  </si>
  <si>
    <t>Fund 80000 Park Revenue</t>
  </si>
  <si>
    <t>503 Department of Vehicle Services</t>
  </si>
  <si>
    <t>504 Document Services</t>
  </si>
  <si>
    <t>Total Transfers In</t>
  </si>
  <si>
    <t>Total Available</t>
  </si>
  <si>
    <t>Direct Expenditures</t>
  </si>
  <si>
    <t>Personnel Services</t>
  </si>
  <si>
    <t>Operating Expenses</t>
  </si>
  <si>
    <t>Recovered Costs</t>
  </si>
  <si>
    <t>Capital Equipment</t>
  </si>
  <si>
    <r>
      <t>Personal Property Taxes</t>
    </r>
    <r>
      <rPr>
        <sz val="5"/>
        <rFont val="Arial"/>
        <family val="2"/>
      </rPr>
      <t/>
    </r>
  </si>
  <si>
    <t>Revised</t>
  </si>
  <si>
    <t xml:space="preserve">106 Fairfax-Falls Church Community Services Board </t>
  </si>
  <si>
    <t>311 County Bond Construction</t>
  </si>
  <si>
    <t>312 Public Safety Construction</t>
  </si>
  <si>
    <t>Transfers Out</t>
  </si>
  <si>
    <t xml:space="preserve">Revenue Stabilization Fund   </t>
  </si>
  <si>
    <t>Public School Operating  (School Transfer Fund)</t>
  </si>
  <si>
    <t xml:space="preserve">County Transit Systems   </t>
  </si>
  <si>
    <t xml:space="preserve">Federal/State Grant Fund   </t>
  </si>
  <si>
    <t xml:space="preserve">Aging Grants &amp; Programs  </t>
  </si>
  <si>
    <t xml:space="preserve">Information Technology    </t>
  </si>
  <si>
    <t xml:space="preserve">Fairfax-Falls Church Community Services Board </t>
  </si>
  <si>
    <t xml:space="preserve">Refuse Collection and Recycling Operations </t>
  </si>
  <si>
    <t xml:space="preserve">Refuse Disposal    </t>
  </si>
  <si>
    <t xml:space="preserve">Energy Resource Recovery (ERR) Facility </t>
  </si>
  <si>
    <t xml:space="preserve">Consolidated Community Funding Pool  </t>
  </si>
  <si>
    <t xml:space="preserve">Contributory Fund    </t>
  </si>
  <si>
    <t xml:space="preserve">E-911 Fund    </t>
  </si>
  <si>
    <t xml:space="preserve">Elderly Housing Programs   </t>
  </si>
  <si>
    <t>Housing Trust Fund</t>
  </si>
  <si>
    <t>School Grants &amp; Self Supporting Fund</t>
  </si>
  <si>
    <t xml:space="preserve">County Debt Service   </t>
  </si>
  <si>
    <t xml:space="preserve">School Debt Service   </t>
  </si>
  <si>
    <t>Countywide Roadway Improvement</t>
  </si>
  <si>
    <t xml:space="preserve">Library Construction    </t>
  </si>
  <si>
    <t xml:space="preserve">Pedestrian Walkway Improvements   </t>
  </si>
  <si>
    <t xml:space="preserve">Public Works Construction   </t>
  </si>
  <si>
    <t xml:space="preserve">Metro Operations &amp; Construction  </t>
  </si>
  <si>
    <t xml:space="preserve">County Bond Construction   </t>
  </si>
  <si>
    <t xml:space="preserve">Public Safety Construction   </t>
  </si>
  <si>
    <t>Trail Construction</t>
  </si>
  <si>
    <t xml:space="preserve">Capital Renewal Construction   </t>
  </si>
  <si>
    <t xml:space="preserve">Stormwater Management Program   </t>
  </si>
  <si>
    <t>The Penny for Affordable Housing Fund</t>
  </si>
  <si>
    <t xml:space="preserve">Housing Assistance Program   </t>
  </si>
  <si>
    <t>Park Capital Improvement Fund</t>
  </si>
  <si>
    <t xml:space="preserve">Retiree Health Benefits Fund  </t>
  </si>
  <si>
    <t xml:space="preserve">County Insurance Fund   </t>
  </si>
  <si>
    <t>Department of Vehicle Services</t>
  </si>
  <si>
    <t xml:space="preserve">Document Services Division   </t>
  </si>
  <si>
    <t xml:space="preserve">Technology Infrastructure Services   </t>
  </si>
  <si>
    <t xml:space="preserve">Health Benefits Trust Fund  </t>
  </si>
  <si>
    <t>Total Disbursements</t>
  </si>
  <si>
    <t>Less:</t>
  </si>
  <si>
    <t>Sorted by new number</t>
  </si>
  <si>
    <t>New</t>
  </si>
  <si>
    <t>Old</t>
  </si>
  <si>
    <t>001</t>
  </si>
  <si>
    <t>10001</t>
  </si>
  <si>
    <t>General Operating</t>
  </si>
  <si>
    <t>002</t>
  </si>
  <si>
    <t>10010</t>
  </si>
  <si>
    <t>Revenue Stabilization</t>
  </si>
  <si>
    <t>090</t>
  </si>
  <si>
    <t>S10000</t>
  </si>
  <si>
    <t>Public School Operating</t>
  </si>
  <si>
    <t>10020</t>
  </si>
  <si>
    <t>118</t>
  </si>
  <si>
    <t>Consolidated Community Funding Pool</t>
  </si>
  <si>
    <t>100</t>
  </si>
  <si>
    <t>40000</t>
  </si>
  <si>
    <t>County Transit Systems</t>
  </si>
  <si>
    <t>10030</t>
  </si>
  <si>
    <t>119</t>
  </si>
  <si>
    <t>Contributory Fund</t>
  </si>
  <si>
    <t>102</t>
  </si>
  <si>
    <t>50000</t>
  </si>
  <si>
    <t>Federal/State Grant Fund</t>
  </si>
  <si>
    <t>10040</t>
  </si>
  <si>
    <t>104</t>
  </si>
  <si>
    <t>Information Technology</t>
  </si>
  <si>
    <t>105</t>
  </si>
  <si>
    <t>40030</t>
  </si>
  <si>
    <t>Cable Communications</t>
  </si>
  <si>
    <t>20000</t>
  </si>
  <si>
    <t>Consolidated County and Schools Debt Service Fund</t>
  </si>
  <si>
    <t>106</t>
  </si>
  <si>
    <t>40040</t>
  </si>
  <si>
    <t>Fairfax‐Falls Church Community Services Board (CSB)</t>
  </si>
  <si>
    <t>108</t>
  </si>
  <si>
    <t>40130</t>
  </si>
  <si>
    <t>Leaf Collection</t>
  </si>
  <si>
    <t>109</t>
  </si>
  <si>
    <t>40140</t>
  </si>
  <si>
    <t>Refuse Collection and Recycling Operations</t>
  </si>
  <si>
    <t>30000</t>
  </si>
  <si>
    <t>309</t>
  </si>
  <si>
    <t>Metro Operations and Construction</t>
  </si>
  <si>
    <t>110</t>
  </si>
  <si>
    <t>40150</t>
  </si>
  <si>
    <t>Refuse Disposal</t>
  </si>
  <si>
    <t>30010</t>
  </si>
  <si>
    <t>303</t>
  </si>
  <si>
    <t>General Construction and Contributions</t>
  </si>
  <si>
    <t>111</t>
  </si>
  <si>
    <t>40050</t>
  </si>
  <si>
    <t>Reston Community Center</t>
  </si>
  <si>
    <t>30020</t>
  </si>
  <si>
    <t>317</t>
  </si>
  <si>
    <t>Capital Renewal Construction</t>
  </si>
  <si>
    <t>112</t>
  </si>
  <si>
    <t>40160</t>
  </si>
  <si>
    <t>Energy/Resource Recovery Facility</t>
  </si>
  <si>
    <t>30030</t>
  </si>
  <si>
    <t>302</t>
  </si>
  <si>
    <t>Library Construction</t>
  </si>
  <si>
    <t>113</t>
  </si>
  <si>
    <t>40060</t>
  </si>
  <si>
    <t>McLean Community Center</t>
  </si>
  <si>
    <t>30040</t>
  </si>
  <si>
    <t>301</t>
  </si>
  <si>
    <t>Contributed Roadway Improvement Fund</t>
  </si>
  <si>
    <t>114</t>
  </si>
  <si>
    <t>40170</t>
  </si>
  <si>
    <t>I‐95 Refuse Disposal</t>
  </si>
  <si>
    <t>30050</t>
  </si>
  <si>
    <t>304</t>
  </si>
  <si>
    <t>Transportation Improvements</t>
  </si>
  <si>
    <t>115</t>
  </si>
  <si>
    <t>40070</t>
  </si>
  <si>
    <t>Burgundy Village Community Center</t>
  </si>
  <si>
    <t>30060</t>
  </si>
  <si>
    <t>307</t>
  </si>
  <si>
    <t>Pedestrian Walkway Improvements</t>
  </si>
  <si>
    <t>116</t>
  </si>
  <si>
    <t>40080</t>
  </si>
  <si>
    <t>Integrated Pest Management Program</t>
  </si>
  <si>
    <t>30070</t>
  </si>
  <si>
    <t>312</t>
  </si>
  <si>
    <t>Public Safety Construction</t>
  </si>
  <si>
    <t>117</t>
  </si>
  <si>
    <t>83000</t>
  </si>
  <si>
    <t>Alcohol Safety Action Program</t>
  </si>
  <si>
    <t>30080</t>
  </si>
  <si>
    <t>315</t>
  </si>
  <si>
    <t>Commercial Revitalization Program</t>
  </si>
  <si>
    <t>30090</t>
  </si>
  <si>
    <t>316</t>
  </si>
  <si>
    <t>Pro Rata Share Drainage Construction</t>
  </si>
  <si>
    <t>30300</t>
  </si>
  <si>
    <t>319</t>
  </si>
  <si>
    <t>120</t>
  </si>
  <si>
    <t>40090</t>
  </si>
  <si>
    <t>E‐911</t>
  </si>
  <si>
    <t>30310</t>
  </si>
  <si>
    <t>340</t>
  </si>
  <si>
    <t>Housing Assistance Program</t>
  </si>
  <si>
    <t>121</t>
  </si>
  <si>
    <t>40110</t>
  </si>
  <si>
    <t>Dulles Rail Phase I Transportation Improvement District</t>
  </si>
  <si>
    <t>30400</t>
  </si>
  <si>
    <t>370</t>
  </si>
  <si>
    <t>Park Authority Bond Construction</t>
  </si>
  <si>
    <t>122</t>
  </si>
  <si>
    <t>40120</t>
  </si>
  <si>
    <t>Dulles Rail Phase II Transportation Improvement District</t>
  </si>
  <si>
    <t>S31000</t>
  </si>
  <si>
    <t>390</t>
  </si>
  <si>
    <t>Public School Construction</t>
  </si>
  <si>
    <t>124</t>
  </si>
  <si>
    <t>40010</t>
  </si>
  <si>
    <t>County and Regional Transportation Projects</t>
  </si>
  <si>
    <t>125</t>
  </si>
  <si>
    <t>40100</t>
  </si>
  <si>
    <t>Stormwater Services</t>
  </si>
  <si>
    <t>141</t>
  </si>
  <si>
    <t>40330</t>
  </si>
  <si>
    <t>Elderly Housing Programs</t>
  </si>
  <si>
    <t>142</t>
  </si>
  <si>
    <t>50800</t>
  </si>
  <si>
    <t>Community Development Block Grant</t>
  </si>
  <si>
    <t>143</t>
  </si>
  <si>
    <t>40360</t>
  </si>
  <si>
    <t>Homeowner and Business Loan Programs</t>
  </si>
  <si>
    <t>144</t>
  </si>
  <si>
    <t>40300</t>
  </si>
  <si>
    <t>145</t>
  </si>
  <si>
    <t>50810</t>
  </si>
  <si>
    <t>HOME Investment Partnership Grant</t>
  </si>
  <si>
    <t>170</t>
  </si>
  <si>
    <t>80000</t>
  </si>
  <si>
    <t>Park Revenue Fund</t>
  </si>
  <si>
    <t>191</t>
  </si>
  <si>
    <t>S40000</t>
  </si>
  <si>
    <t>Public School Food and Nutrition Services Fund</t>
  </si>
  <si>
    <t>192</t>
  </si>
  <si>
    <t>S50000</t>
  </si>
  <si>
    <t>Public School Grants and Self‐Supporting Programs Fund</t>
  </si>
  <si>
    <t>40180</t>
  </si>
  <si>
    <t>Tysons Service District</t>
  </si>
  <si>
    <t>193</t>
  </si>
  <si>
    <t>S43000</t>
  </si>
  <si>
    <t>Public School Adult and Community Education Fund</t>
  </si>
  <si>
    <t>371</t>
  </si>
  <si>
    <t>80300</t>
  </si>
  <si>
    <t>400</t>
  </si>
  <si>
    <t>69000</t>
  </si>
  <si>
    <t>Sewer Revenue</t>
  </si>
  <si>
    <t>401</t>
  </si>
  <si>
    <t>69010</t>
  </si>
  <si>
    <t>Sewer Operation and Maintenance</t>
  </si>
  <si>
    <t>402</t>
  </si>
  <si>
    <t>69300</t>
  </si>
  <si>
    <t>Sewer Construction Improvements</t>
  </si>
  <si>
    <t>60000</t>
  </si>
  <si>
    <t>501</t>
  </si>
  <si>
    <t>County Insurance Fund</t>
  </si>
  <si>
    <t>403</t>
  </si>
  <si>
    <t>69020</t>
  </si>
  <si>
    <t>Sewer Bond Parity Debt Service</t>
  </si>
  <si>
    <t>60010</t>
  </si>
  <si>
    <t>503</t>
  </si>
  <si>
    <t>Department of Vehicle Services (DVS)</t>
  </si>
  <si>
    <t>406</t>
  </si>
  <si>
    <t>69030</t>
  </si>
  <si>
    <t>Sewer Bond Debt Reserve</t>
  </si>
  <si>
    <t>60020</t>
  </si>
  <si>
    <t>504</t>
  </si>
  <si>
    <t>Document Services Division</t>
  </si>
  <si>
    <t>407</t>
  </si>
  <si>
    <t>69040</t>
  </si>
  <si>
    <t>Sewer Bond Subordinate Debt Service</t>
  </si>
  <si>
    <t>60030</t>
  </si>
  <si>
    <t>505</t>
  </si>
  <si>
    <t>Technology Infrastructure Services</t>
  </si>
  <si>
    <t>408</t>
  </si>
  <si>
    <t>69310</t>
  </si>
  <si>
    <t>Sewer Bond Construction</t>
  </si>
  <si>
    <t>60040</t>
  </si>
  <si>
    <t>506</t>
  </si>
  <si>
    <t>Health Benefits Fund</t>
  </si>
  <si>
    <t>S60000</t>
  </si>
  <si>
    <t>590</t>
  </si>
  <si>
    <t>Public School Insurance Fund</t>
  </si>
  <si>
    <t>S62000</t>
  </si>
  <si>
    <t>591</t>
  </si>
  <si>
    <t>Public School Health and Flexible Benefits</t>
  </si>
  <si>
    <t>S63000</t>
  </si>
  <si>
    <t>592</t>
  </si>
  <si>
    <t>Public School Central Procurement</t>
  </si>
  <si>
    <t>600</t>
  </si>
  <si>
    <t>73010</t>
  </si>
  <si>
    <t>Uniformed Retirement Trust Fund</t>
  </si>
  <si>
    <t>601</t>
  </si>
  <si>
    <t>73000</t>
  </si>
  <si>
    <t>Fairfax County Employees’ Retirement Trust Fund</t>
  </si>
  <si>
    <t>602</t>
  </si>
  <si>
    <t>73020</t>
  </si>
  <si>
    <t>Police Officers Retirement Trust Fund</t>
  </si>
  <si>
    <t>603</t>
  </si>
  <si>
    <t>73030</t>
  </si>
  <si>
    <t>OPEB Trust Fund</t>
  </si>
  <si>
    <t>691</t>
  </si>
  <si>
    <t>S71000</t>
  </si>
  <si>
    <t>Educational Employees Supplementary Retirement Fund</t>
  </si>
  <si>
    <t>692</t>
  </si>
  <si>
    <t>S71100</t>
  </si>
  <si>
    <t>Public School OPEB Trust Fund</t>
  </si>
  <si>
    <t>700</t>
  </si>
  <si>
    <t>70000</t>
  </si>
  <si>
    <t>Route 28 Tax District</t>
  </si>
  <si>
    <t>716</t>
  </si>
  <si>
    <t>70040</t>
  </si>
  <si>
    <t>Mosaic District Community Development Authority</t>
  </si>
  <si>
    <t>940</t>
  </si>
  <si>
    <t>81000</t>
  </si>
  <si>
    <t>FCRHA General Operating</t>
  </si>
  <si>
    <t>941</t>
  </si>
  <si>
    <t>81100</t>
  </si>
  <si>
    <t>Fairfax County Rental Program</t>
  </si>
  <si>
    <t>945</t>
  </si>
  <si>
    <t>81020</t>
  </si>
  <si>
    <t>FCRHA Non‐County Appropriated Rehabilitation Loan Program</t>
  </si>
  <si>
    <t>946</t>
  </si>
  <si>
    <t>81030</t>
  </si>
  <si>
    <t>FCRHA Revolving Development</t>
  </si>
  <si>
    <t>948</t>
  </si>
  <si>
    <t>81050</t>
  </si>
  <si>
    <t>FCRHA Private Financing</t>
  </si>
  <si>
    <t>949</t>
  </si>
  <si>
    <t>81060</t>
  </si>
  <si>
    <t>FCRHA Internal Service Fund</t>
  </si>
  <si>
    <t>950</t>
  </si>
  <si>
    <t>81200</t>
  </si>
  <si>
    <t>Housing Partnerships</t>
  </si>
  <si>
    <t>965</t>
  </si>
  <si>
    <t>81500</t>
  </si>
  <si>
    <t>Housing Grant Fund</t>
  </si>
  <si>
    <t>966</t>
  </si>
  <si>
    <t>81510</t>
  </si>
  <si>
    <t>Housing Choice Voucher Program</t>
  </si>
  <si>
    <t>967</t>
  </si>
  <si>
    <t>81520</t>
  </si>
  <si>
    <t>Public Housing Under Management</t>
  </si>
  <si>
    <t>969</t>
  </si>
  <si>
    <t>81530</t>
  </si>
  <si>
    <t>Public Housing Projects Under Modernization</t>
  </si>
  <si>
    <t>201</t>
  </si>
  <si>
    <t>200</t>
  </si>
  <si>
    <t>Sorted by old number</t>
  </si>
  <si>
    <t>Old value</t>
  </si>
  <si>
    <t>20001</t>
  </si>
  <si>
    <t>Schools Debt Service Fund</t>
  </si>
  <si>
    <t>Advertised</t>
  </si>
  <si>
    <t>Total Transfers Out</t>
  </si>
  <si>
    <t>Managed reserve</t>
  </si>
  <si>
    <t>Reserve to balance next year's budget</t>
  </si>
  <si>
    <t>Fiscal year:</t>
  </si>
  <si>
    <t>Report:</t>
  </si>
  <si>
    <t>Fund 10010 Revenue Stabilization Fund</t>
  </si>
  <si>
    <t>Fund 40300 Housing Trust Fund</t>
  </si>
  <si>
    <t>Fund 30030 Library Construction</t>
  </si>
  <si>
    <t>Fund 30060 Pedestrian Walkway Improvements</t>
  </si>
  <si>
    <t>Fund 30010 County Construction</t>
  </si>
  <si>
    <t>Fund S10000 Public School Operating</t>
  </si>
  <si>
    <t>Audit adjustments from previous year</t>
  </si>
  <si>
    <t>Additional balances held in reserve for next year</t>
  </si>
  <si>
    <t>Retirement Reserve</t>
  </si>
  <si>
    <t>OPEB Trust fund</t>
  </si>
  <si>
    <t>Additional revenue for this year</t>
  </si>
  <si>
    <t>Reserve for Board Consideration</t>
  </si>
  <si>
    <t>Reserve to address previous year's shortfall</t>
  </si>
  <si>
    <t>Third-quarter reductions/reserves</t>
  </si>
  <si>
    <t>Child Care Assistance and Referral (CCAR) Reserve</t>
  </si>
  <si>
    <t>Reserve for State/Federal Reductions and Federal Sequestration Cuts</t>
  </si>
  <si>
    <t>Litigation Reserve</t>
  </si>
  <si>
    <t>Transportation Reserve</t>
  </si>
  <si>
    <t>Reserve for next year's budget development</t>
  </si>
  <si>
    <t>Audit adjustments for this year</t>
  </si>
  <si>
    <t>Old fund number</t>
  </si>
  <si>
    <t>New fund number</t>
  </si>
  <si>
    <t xml:space="preserve">10010 </t>
  </si>
  <si>
    <t xml:space="preserve">20000 </t>
  </si>
  <si>
    <t xml:space="preserve">30010 </t>
  </si>
  <si>
    <t xml:space="preserve">30030 </t>
  </si>
  <si>
    <t xml:space="preserve">30060 </t>
  </si>
  <si>
    <t xml:space="preserve">40030 </t>
  </si>
  <si>
    <t xml:space="preserve">40080 </t>
  </si>
  <si>
    <t xml:space="preserve">40100 </t>
  </si>
  <si>
    <t xml:space="preserve">40140 </t>
  </si>
  <si>
    <t xml:space="preserve">40150 </t>
  </si>
  <si>
    <t xml:space="preserve">40160 </t>
  </si>
  <si>
    <t xml:space="preserve">40170 </t>
  </si>
  <si>
    <t xml:space="preserve">40300 </t>
  </si>
  <si>
    <t xml:space="preserve">60030 </t>
  </si>
  <si>
    <t xml:space="preserve">69010 </t>
  </si>
  <si>
    <t xml:space="preserve">80000 </t>
  </si>
  <si>
    <t>311</t>
  </si>
  <si>
    <t>Ending balance</t>
  </si>
  <si>
    <t>Non-school Fringe Benefits</t>
  </si>
  <si>
    <t>% of budget</t>
  </si>
  <si>
    <t>FY 2014 ADVERTISED SUMMARY GENERAL FUND DIRECT EXPENDITURES</t>
  </si>
  <si>
    <t>Adopted</t>
  </si>
  <si>
    <t># Agency Title</t>
  </si>
  <si>
    <t>Legislative-Executive Functions / Central Services</t>
  </si>
  <si>
    <t>01 Board of Supervisors</t>
  </si>
  <si>
    <t>02 Office of the County Executive</t>
  </si>
  <si>
    <t>06 Department of Finance</t>
  </si>
  <si>
    <t>11 Department of Human Resources</t>
  </si>
  <si>
    <t>13 Office of Public Affairs</t>
  </si>
  <si>
    <t>15 Office of Elections</t>
  </si>
  <si>
    <t>17 Office of the County Attorney</t>
  </si>
  <si>
    <t>20 Department of Management and Budget</t>
  </si>
  <si>
    <t>37 Office of the Financial and Program Auditor</t>
  </si>
  <si>
    <t>41 Civil Service Commission</t>
  </si>
  <si>
    <t>57 Department of Tax Administration</t>
  </si>
  <si>
    <t>70 Department of Information Technology</t>
  </si>
  <si>
    <t>Judicial Administration</t>
  </si>
  <si>
    <t>80 Circuit Court and Records</t>
  </si>
  <si>
    <t>82 Office of the Commonwealth's Attorney</t>
  </si>
  <si>
    <t>85 General District Court</t>
  </si>
  <si>
    <t>91 Office of the Sheriff</t>
  </si>
  <si>
    <t>Total Judicial Administration</t>
  </si>
  <si>
    <t>Public Safety</t>
  </si>
  <si>
    <t>31 Land Development Services</t>
  </si>
  <si>
    <t>90 Police Department</t>
  </si>
  <si>
    <t>92 Fire and Rescue Department</t>
  </si>
  <si>
    <t>93 Office of Emergency Management</t>
  </si>
  <si>
    <t>97 Department of Code Compliance</t>
  </si>
  <si>
    <t>Total Public Safety</t>
  </si>
  <si>
    <t>Public Works</t>
  </si>
  <si>
    <t>08 Facilities Management Department</t>
  </si>
  <si>
    <t>25 Business Planning and Support</t>
  </si>
  <si>
    <t>26 Office of Capital Facilities</t>
  </si>
  <si>
    <t>87 Unclassified Administrative Expenses</t>
  </si>
  <si>
    <t>Total Public Works</t>
  </si>
  <si>
    <t>04 Department of Cable and Consumer Services</t>
  </si>
  <si>
    <t>12 Department of Purchasing and Supply Management</t>
  </si>
  <si>
    <t>Total Legislative-Executive Functions / Central Services</t>
  </si>
  <si>
    <t>81 Juvenile and Domestic Relations District Court</t>
  </si>
  <si>
    <t>Health and Welfare</t>
  </si>
  <si>
    <t>67 Department of Family Services</t>
  </si>
  <si>
    <t>68 Department of Administration for Human Services</t>
  </si>
  <si>
    <t>71 Health Department</t>
  </si>
  <si>
    <t>73 Office to Prevent and End Homelessness</t>
  </si>
  <si>
    <t>79 Department of Neighborhood and Community Services</t>
  </si>
  <si>
    <t>Total Health and Welfare</t>
  </si>
  <si>
    <t>Parks and Libraries</t>
  </si>
  <si>
    <t>51 Fairfax County Park Authority</t>
  </si>
  <si>
    <t>52 Fairfax County Public Library</t>
  </si>
  <si>
    <t>Total Parks and Libraries</t>
  </si>
  <si>
    <t>Community Development</t>
  </si>
  <si>
    <t>16 Economic Development Authority</t>
  </si>
  <si>
    <t>35 Department of Planning and Zoning</t>
  </si>
  <si>
    <t>36 Planning Commission</t>
  </si>
  <si>
    <t>38 Department of Housing and Community Development</t>
  </si>
  <si>
    <t>39 Office of Human Rights and Equity Programs</t>
  </si>
  <si>
    <t>40 Department of Transportation</t>
  </si>
  <si>
    <t>Total Community Development</t>
  </si>
  <si>
    <t>Nondepartmental</t>
  </si>
  <si>
    <t>89 Employee Benefits</t>
  </si>
  <si>
    <t>Total Nondepartmental</t>
  </si>
  <si>
    <t>Total General Fund Direct Expenditures</t>
  </si>
  <si>
    <t>The New are Fund Numbers</t>
  </si>
  <si>
    <t>Source of this table:</t>
  </si>
  <si>
    <t>Fiscal Year 2014 Advertised Budget Volume 2.pdf</t>
  </si>
  <si>
    <t>County Bond Construction</t>
  </si>
  <si>
    <t>103</t>
  </si>
  <si>
    <t>300</t>
  </si>
  <si>
    <t>308</t>
  </si>
  <si>
    <t>313</t>
  </si>
  <si>
    <t>318</t>
  </si>
  <si>
    <t>500</t>
  </si>
  <si>
    <t/>
  </si>
  <si>
    <t>00103</t>
  </si>
  <si>
    <t>00308</t>
  </si>
  <si>
    <t>00313</t>
  </si>
  <si>
    <t>2014 Volume 1, Page 8: General Fund Statement (Fund 10001)</t>
  </si>
  <si>
    <t>Fund 40000 County Transit Systems</t>
  </si>
  <si>
    <t xml:space="preserve">69 Department of Systems Management for Human Services </t>
  </si>
  <si>
    <t xml:space="preserve">50 Department of Community and Recreation Services </t>
  </si>
  <si>
    <t>069</t>
  </si>
  <si>
    <t>050</t>
  </si>
  <si>
    <t>Total Direct Expenditures (per County Balance)</t>
  </si>
  <si>
    <t>FY2014 vol 1</t>
  </si>
  <si>
    <t>FY2012 vol1</t>
  </si>
  <si>
    <t>FY2013 vol 1</t>
  </si>
  <si>
    <t>FY2011 vol 1</t>
  </si>
  <si>
    <t>% increase 2001-2014</t>
  </si>
  <si>
    <t xml:space="preserve">29 Stormwater Management </t>
  </si>
  <si>
    <t>FY2010 vol 1</t>
  </si>
  <si>
    <t>FY2009 vol 1</t>
  </si>
  <si>
    <t>FY2008 vol 1</t>
  </si>
  <si>
    <t>FY2007 vol 1</t>
  </si>
  <si>
    <t>FY2006 vol 1</t>
  </si>
  <si>
    <t>FY2005 vol 1</t>
  </si>
  <si>
    <t>FY2004 vol 1</t>
  </si>
  <si>
    <t>FY2003 vol 1</t>
  </si>
  <si>
    <t>FY2002 vol 1</t>
  </si>
  <si>
    <t>05 Office for Women $</t>
  </si>
  <si>
    <t>96 Animal Shelter</t>
  </si>
  <si>
    <t>88 Contributory Agencies</t>
  </si>
  <si>
    <t>32 Office of Building Code Services</t>
  </si>
  <si>
    <t>032</t>
  </si>
  <si>
    <t>088</t>
  </si>
  <si>
    <t>22 Project Engineering Division</t>
  </si>
  <si>
    <t>022</t>
  </si>
  <si>
    <t>28 Utilities Planning and Design Division</t>
  </si>
  <si>
    <t>028</t>
  </si>
  <si>
    <t>33 Land Acquisition Division</t>
  </si>
  <si>
    <t>029</t>
  </si>
  <si>
    <t>033</t>
  </si>
  <si>
    <t>30 Environmental Services Administration Division</t>
  </si>
  <si>
    <t>FY2001 Vol 1</t>
  </si>
  <si>
    <t>Total Direct Expenditures (per Detailed Expenditures, as a check)</t>
  </si>
  <si>
    <t>agency</t>
  </si>
  <si>
    <t>Total expenditures</t>
  </si>
  <si>
    <t>Transportation Improvements (Primary and Secondary road construction)</t>
  </si>
  <si>
    <t>This group, as a percent of total expenditures</t>
  </si>
  <si>
    <t>In millions of 2014 dollars:</t>
  </si>
  <si>
    <t>Major Expenditures</t>
  </si>
  <si>
    <t>Sum for this group</t>
  </si>
  <si>
    <t>Beginning Balance (= previous year's ending balance)</t>
  </si>
  <si>
    <t>Total revenue</t>
  </si>
  <si>
    <t>(the .pdf as found at the County website)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</si>
</sst>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$&quot;#,##0;&quot;$&quot;\-#,##0"/>
    <numFmt numFmtId="165" formatCode="0.0%"/>
    <numFmt numFmtId="166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7.5"/>
      <name val="Arial"/>
      <family val="2"/>
    </font>
    <font>
      <sz val="5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0" fontId="2" fillId="0" borderId="0" xfId="0" applyFont="1"/>
    <xf numFmtId="164" fontId="0" fillId="0" borderId="1" xfId="0" applyNumberFormat="1" applyBorder="1"/>
    <xf numFmtId="5" fontId="0" fillId="0" borderId="0" xfId="0" applyNumberFormat="1"/>
    <xf numFmtId="164" fontId="0" fillId="0" borderId="0" xfId="0" applyNumberFormat="1" applyBorder="1"/>
    <xf numFmtId="5" fontId="2" fillId="0" borderId="0" xfId="0" applyNumberFormat="1" applyFont="1"/>
    <xf numFmtId="5" fontId="2" fillId="0" borderId="0" xfId="0" applyNumberFormat="1" applyFont="1" applyAlignment="1">
      <alignment wrapText="1"/>
    </xf>
    <xf numFmtId="164" fontId="0" fillId="0" borderId="2" xfId="0" applyNumberFormat="1" applyBorder="1"/>
    <xf numFmtId="165" fontId="0" fillId="0" borderId="0" xfId="1" applyNumberFormat="1" applyFont="1"/>
    <xf numFmtId="0" fontId="6" fillId="0" borderId="0" xfId="0" applyFont="1"/>
    <xf numFmtId="6" fontId="0" fillId="0" borderId="0" xfId="0" applyNumberFormat="1"/>
    <xf numFmtId="3" fontId="0" fillId="0" borderId="0" xfId="0" applyNumberFormat="1"/>
    <xf numFmtId="0" fontId="0" fillId="0" borderId="0" xfId="0" quotePrefix="1"/>
    <xf numFmtId="0" fontId="0" fillId="2" borderId="0" xfId="0" applyFill="1"/>
    <xf numFmtId="0" fontId="7" fillId="0" borderId="0" xfId="0" applyFont="1" applyAlignment="1"/>
    <xf numFmtId="164" fontId="6" fillId="0" borderId="0" xfId="0" applyNumberFormat="1" applyFont="1"/>
    <xf numFmtId="164" fontId="0" fillId="0" borderId="0" xfId="0" applyNumberFormat="1" applyAlignment="1">
      <alignment horizontal="right"/>
    </xf>
    <xf numFmtId="43" fontId="0" fillId="0" borderId="0" xfId="3" applyFont="1"/>
    <xf numFmtId="166" fontId="0" fillId="0" borderId="0" xfId="3" applyNumberFormat="1" applyFont="1"/>
    <xf numFmtId="164" fontId="0" fillId="0" borderId="0" xfId="0" applyNumberFormat="1" applyFill="1" applyBorder="1"/>
    <xf numFmtId="164" fontId="0" fillId="0" borderId="0" xfId="0" quotePrefix="1" applyNumberFormat="1"/>
    <xf numFmtId="164" fontId="0" fillId="0" borderId="0" xfId="0" applyNumberFormat="1" applyAlignment="1">
      <alignment horizontal="right" wrapText="1"/>
    </xf>
    <xf numFmtId="164" fontId="3" fillId="0" borderId="0" xfId="0" applyNumberFormat="1" applyFont="1" applyAlignment="1">
      <alignment wrapText="1"/>
    </xf>
    <xf numFmtId="1" fontId="0" fillId="0" borderId="0" xfId="0" applyNumberFormat="1"/>
    <xf numFmtId="0" fontId="0" fillId="0" borderId="4" xfId="0" applyBorder="1"/>
    <xf numFmtId="1" fontId="0" fillId="0" borderId="1" xfId="0" applyNumberFormat="1" applyBorder="1"/>
    <xf numFmtId="165" fontId="0" fillId="0" borderId="1" xfId="0" applyNumberFormat="1" applyBorder="1"/>
    <xf numFmtId="0" fontId="8" fillId="0" borderId="0" xfId="0" quotePrefix="1" applyFont="1"/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quotePrefix="1" applyNumberFormat="1" applyAlignment="1">
      <alignment horizontal="left"/>
    </xf>
    <xf numFmtId="164" fontId="6" fillId="0" borderId="0" xfId="0" quotePrefix="1" applyNumberFormat="1" applyFont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5" fontId="8" fillId="0" borderId="0" xfId="0" applyNumberFormat="1" applyFont="1"/>
    <xf numFmtId="37" fontId="0" fillId="0" borderId="0" xfId="0" applyNumberFormat="1"/>
    <xf numFmtId="5" fontId="0" fillId="0" borderId="0" xfId="0" applyNumberFormat="1" applyBorder="1"/>
    <xf numFmtId="0" fontId="0" fillId="0" borderId="0" xfId="0" applyBorder="1"/>
    <xf numFmtId="6" fontId="0" fillId="0" borderId="0" xfId="0" applyNumberFormat="1" applyBorder="1"/>
    <xf numFmtId="6" fontId="0" fillId="0" borderId="1" xfId="0" applyNumberFormat="1" applyFill="1" applyBorder="1"/>
    <xf numFmtId="0" fontId="0" fillId="0" borderId="0" xfId="0" applyFont="1"/>
    <xf numFmtId="3" fontId="0" fillId="0" borderId="1" xfId="0" applyNumberFormat="1" applyBorder="1"/>
    <xf numFmtId="3" fontId="0" fillId="0" borderId="0" xfId="0" applyNumberFormat="1" applyFill="1" applyBorder="1"/>
    <xf numFmtId="164" fontId="0" fillId="2" borderId="0" xfId="0" applyNumberFormat="1" applyFill="1"/>
    <xf numFmtId="164" fontId="0" fillId="2" borderId="0" xfId="0" applyNumberFormat="1" applyFill="1" applyBorder="1"/>
    <xf numFmtId="5" fontId="0" fillId="2" borderId="0" xfId="0" applyNumberFormat="1" applyFill="1"/>
    <xf numFmtId="0" fontId="10" fillId="0" borderId="0" xfId="0" applyFont="1"/>
    <xf numFmtId="164" fontId="11" fillId="2" borderId="0" xfId="0" applyNumberFormat="1" applyFont="1" applyFill="1"/>
    <xf numFmtId="164" fontId="0" fillId="0" borderId="0" xfId="0" applyNumberFormat="1" applyFont="1"/>
    <xf numFmtId="165" fontId="0" fillId="0" borderId="0" xfId="0" applyNumberFormat="1" applyBorder="1"/>
    <xf numFmtId="9" fontId="0" fillId="0" borderId="0" xfId="1" applyFont="1" applyBorder="1"/>
    <xf numFmtId="9" fontId="0" fillId="0" borderId="0" xfId="1" applyFont="1"/>
    <xf numFmtId="164" fontId="11" fillId="0" borderId="0" xfId="0" applyNumberFormat="1" applyFont="1" applyFill="1"/>
  </cellXfs>
  <cellStyles count="4">
    <cellStyle name="Comma" xfId="3" builtinId="3"/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Revenue in 2014$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'Major expenditures'!$A$5</c:f>
              <c:strCache>
                <c:ptCount val="1"/>
                <c:pt idx="0">
                  <c:v>Real Property Taxes</c:v>
                </c:pt>
              </c:strCache>
            </c:strRef>
          </c:tx>
          <c:xVal>
            <c:numRef>
              <c:f>'Major expenditures'!$B$3:$Q$3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expenditures'!$B$5:$Q$5</c:f>
              <c:numCache>
                <c:formatCode>"$"#,##0;"$"\-#,##0</c:formatCode>
                <c:ptCount val="16"/>
                <c:pt idx="0">
                  <c:v>1381.931160607885</c:v>
                </c:pt>
                <c:pt idx="1">
                  <c:v>1418.380233578011</c:v>
                </c:pt>
                <c:pt idx="2">
                  <c:v>1496.5346381186635</c:v>
                </c:pt>
                <c:pt idx="3">
                  <c:v>1672.9425072327238</c:v>
                </c:pt>
                <c:pt idx="4">
                  <c:v>1852.2980699624627</c:v>
                </c:pt>
                <c:pt idx="5">
                  <c:v>1938.867418488577</c:v>
                </c:pt>
                <c:pt idx="6">
                  <c:v>2046.7441480569669</c:v>
                </c:pt>
                <c:pt idx="7">
                  <c:v>2159.4531368378057</c:v>
                </c:pt>
                <c:pt idx="8">
                  <c:v>2231.6736516332066</c:v>
                </c:pt>
                <c:pt idx="9">
                  <c:v>2238.8211508487962</c:v>
                </c:pt>
                <c:pt idx="10">
                  <c:v>2329.5528825764054</c:v>
                </c:pt>
                <c:pt idx="11">
                  <c:v>2368.2033138411934</c:v>
                </c:pt>
                <c:pt idx="12">
                  <c:v>2191.4346284016178</c:v>
                </c:pt>
                <c:pt idx="13">
                  <c:v>2176.1808061183201</c:v>
                </c:pt>
                <c:pt idx="14">
                  <c:v>2183.952364152</c:v>
                </c:pt>
                <c:pt idx="15">
                  <c:v>2207.9820159999999</c:v>
                </c:pt>
              </c:numCache>
            </c:numRef>
          </c:yVal>
        </c:ser>
        <c:ser>
          <c:idx val="2"/>
          <c:order val="1"/>
          <c:tx>
            <c:strRef>
              <c:f>'Major expenditures'!$A$7</c:f>
              <c:strCache>
                <c:ptCount val="1"/>
                <c:pt idx="0">
                  <c:v>General Other Local Taxes</c:v>
                </c:pt>
              </c:strCache>
            </c:strRef>
          </c:tx>
          <c:xVal>
            <c:numRef>
              <c:f>'Major expenditures'!$B$3:$Q$3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expenditures'!$B$7:$Q$7</c:f>
              <c:numCache>
                <c:formatCode>"$"#,##0;"$"\-#,##0</c:formatCode>
                <c:ptCount val="16"/>
                <c:pt idx="0">
                  <c:v>465.67472213200114</c:v>
                </c:pt>
                <c:pt idx="1">
                  <c:v>486.39304486091822</c:v>
                </c:pt>
                <c:pt idx="2">
                  <c:v>496.59421934614022</c:v>
                </c:pt>
                <c:pt idx="3">
                  <c:v>488.72589768690113</c:v>
                </c:pt>
                <c:pt idx="4">
                  <c:v>495.51832324387016</c:v>
                </c:pt>
                <c:pt idx="5">
                  <c:v>527.41474264927058</c:v>
                </c:pt>
                <c:pt idx="6">
                  <c:v>578.78686211511467</c:v>
                </c:pt>
                <c:pt idx="7">
                  <c:v>602.98716149583743</c:v>
                </c:pt>
                <c:pt idx="8">
                  <c:v>565.50963920457434</c:v>
                </c:pt>
                <c:pt idx="9">
                  <c:v>537.32009502582378</c:v>
                </c:pt>
                <c:pt idx="10">
                  <c:v>523.75257564292258</c:v>
                </c:pt>
                <c:pt idx="11">
                  <c:v>514.99951936738739</c:v>
                </c:pt>
                <c:pt idx="12">
                  <c:v>548.46406023413931</c:v>
                </c:pt>
                <c:pt idx="13">
                  <c:v>549.94971659039993</c:v>
                </c:pt>
                <c:pt idx="14">
                  <c:v>540.23888121599998</c:v>
                </c:pt>
                <c:pt idx="15">
                  <c:v>526.60762699999998</c:v>
                </c:pt>
              </c:numCache>
            </c:numRef>
          </c:yVal>
        </c:ser>
        <c:ser>
          <c:idx val="1"/>
          <c:order val="2"/>
          <c:tx>
            <c:strRef>
              <c:f>'Major expenditures'!$A$6</c:f>
              <c:strCache>
                <c:ptCount val="1"/>
                <c:pt idx="0">
                  <c:v>Personal Property Taxes</c:v>
                </c:pt>
              </c:strCache>
            </c:strRef>
          </c:tx>
          <c:xVal>
            <c:numRef>
              <c:f>'Major expenditures'!$B$3:$Q$3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expenditures'!$B$6:$Q$6</c:f>
              <c:numCache>
                <c:formatCode>"$"#,##0;"$"\-#,##0</c:formatCode>
                <c:ptCount val="16"/>
                <c:pt idx="0">
                  <c:v>538.95095247393078</c:v>
                </c:pt>
                <c:pt idx="1">
                  <c:v>476.08727586075349</c:v>
                </c:pt>
                <c:pt idx="2">
                  <c:v>437.50756515983045</c:v>
                </c:pt>
                <c:pt idx="3">
                  <c:v>383.76355452595396</c:v>
                </c:pt>
                <c:pt idx="4">
                  <c:v>359.52305934409003</c:v>
                </c:pt>
                <c:pt idx="5">
                  <c:v>354.91031175246036</c:v>
                </c:pt>
                <c:pt idx="6">
                  <c:v>349.76173299788474</c:v>
                </c:pt>
                <c:pt idx="7">
                  <c:v>350.71594635078037</c:v>
                </c:pt>
                <c:pt idx="8">
                  <c:v>364.88864859919073</c:v>
                </c:pt>
                <c:pt idx="9">
                  <c:v>348.97120242466582</c:v>
                </c:pt>
                <c:pt idx="10">
                  <c:v>359.93991710893152</c:v>
                </c:pt>
                <c:pt idx="11">
                  <c:v>331.4764670659049</c:v>
                </c:pt>
                <c:pt idx="12">
                  <c:v>327.6268966389066</c:v>
                </c:pt>
                <c:pt idx="13">
                  <c:v>336.87141345335993</c:v>
                </c:pt>
                <c:pt idx="14">
                  <c:v>351.43683623999999</c:v>
                </c:pt>
                <c:pt idx="15">
                  <c:v>336.06742200000002</c:v>
                </c:pt>
              </c:numCache>
            </c:numRef>
          </c:yVal>
        </c:ser>
        <c:ser>
          <c:idx val="7"/>
          <c:order val="3"/>
          <c:tx>
            <c:strRef>
              <c:f>'Major expenditures'!$A$12</c:f>
              <c:strCache>
                <c:ptCount val="1"/>
                <c:pt idx="0">
                  <c:v>Revenue from the Commonwealth1</c:v>
                </c:pt>
              </c:strCache>
            </c:strRef>
          </c:tx>
          <c:xVal>
            <c:numRef>
              <c:f>'Major expenditures'!$B$3:$Q$3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expenditures'!$B$12:$Q$12</c:f>
              <c:numCache>
                <c:formatCode>"$"#,##0;"$"\-#,##0</c:formatCode>
                <c:ptCount val="16"/>
                <c:pt idx="0">
                  <c:v>105.83365842315173</c:v>
                </c:pt>
                <c:pt idx="1">
                  <c:v>207.98254023971239</c:v>
                </c:pt>
                <c:pt idx="2">
                  <c:v>279.03578357572979</c:v>
                </c:pt>
                <c:pt idx="3">
                  <c:v>377.1003385188497</c:v>
                </c:pt>
                <c:pt idx="4">
                  <c:v>364.89503474120005</c:v>
                </c:pt>
                <c:pt idx="5">
                  <c:v>365.26210538753656</c:v>
                </c:pt>
                <c:pt idx="6">
                  <c:v>347.32178258311689</c:v>
                </c:pt>
                <c:pt idx="7">
                  <c:v>360.43155994660259</c:v>
                </c:pt>
                <c:pt idx="8">
                  <c:v>356.97582967923029</c:v>
                </c:pt>
                <c:pt idx="9">
                  <c:v>354.14787977152577</c:v>
                </c:pt>
                <c:pt idx="10">
                  <c:v>360.75015591756443</c:v>
                </c:pt>
                <c:pt idx="11">
                  <c:v>330.94225420375039</c:v>
                </c:pt>
                <c:pt idx="12">
                  <c:v>335.2810219628945</c:v>
                </c:pt>
                <c:pt idx="13">
                  <c:v>323.87662966104</c:v>
                </c:pt>
                <c:pt idx="14">
                  <c:v>315.56683927200004</c:v>
                </c:pt>
                <c:pt idx="15">
                  <c:v>306.91867100000002</c:v>
                </c:pt>
              </c:numCache>
            </c:numRef>
          </c:yVal>
        </c:ser>
        <c:ser>
          <c:idx val="6"/>
          <c:order val="4"/>
          <c:tx>
            <c:strRef>
              <c:f>'Major expenditures'!$A$11</c:f>
              <c:strCache>
                <c:ptCount val="1"/>
                <c:pt idx="0">
                  <c:v>Charges for Services</c:v>
                </c:pt>
              </c:strCache>
            </c:strRef>
          </c:tx>
          <c:xVal>
            <c:numRef>
              <c:f>'Major expenditures'!$B$3:$Q$3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expenditures'!$B$11:$Q$11</c:f>
              <c:numCache>
                <c:formatCode>"$"#,##0;"$"\-#,##0</c:formatCode>
                <c:ptCount val="16"/>
                <c:pt idx="0">
                  <c:v>45.107213208470782</c:v>
                </c:pt>
                <c:pt idx="1">
                  <c:v>41.911538368401388</c:v>
                </c:pt>
                <c:pt idx="2">
                  <c:v>45.13315576775603</c:v>
                </c:pt>
                <c:pt idx="3">
                  <c:v>47.808548770678719</c:v>
                </c:pt>
                <c:pt idx="4">
                  <c:v>53.782527656725506</c:v>
                </c:pt>
                <c:pt idx="5">
                  <c:v>54.946256529684959</c:v>
                </c:pt>
                <c:pt idx="6">
                  <c:v>59.403627385642558</c:v>
                </c:pt>
                <c:pt idx="7">
                  <c:v>69.653268834030186</c:v>
                </c:pt>
                <c:pt idx="8">
                  <c:v>68.372438154709229</c:v>
                </c:pt>
                <c:pt idx="9">
                  <c:v>65.704220533007401</c:v>
                </c:pt>
                <c:pt idx="10">
                  <c:v>70.371948894377894</c:v>
                </c:pt>
                <c:pt idx="11">
                  <c:v>70.488360571408634</c:v>
                </c:pt>
                <c:pt idx="12">
                  <c:v>69.542201701911608</c:v>
                </c:pt>
                <c:pt idx="13">
                  <c:v>74.011420662479992</c:v>
                </c:pt>
                <c:pt idx="14">
                  <c:v>73.242441455999995</c:v>
                </c:pt>
                <c:pt idx="15">
                  <c:v>72.690493000000004</c:v>
                </c:pt>
              </c:numCache>
            </c:numRef>
          </c:yVal>
        </c:ser>
        <c:ser>
          <c:idx val="8"/>
          <c:order val="5"/>
          <c:tx>
            <c:strRef>
              <c:f>'Major expenditures'!$A$13</c:f>
              <c:strCache>
                <c:ptCount val="1"/>
                <c:pt idx="0">
                  <c:v>Revenue from the Federal Government</c:v>
                </c:pt>
              </c:strCache>
            </c:strRef>
          </c:tx>
          <c:xVal>
            <c:numRef>
              <c:f>'Major expenditures'!$B$3:$Q$3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expenditures'!$B$13:$Q$13</c:f>
              <c:numCache>
                <c:formatCode>"$"#,##0;"$"\-#,##0</c:formatCode>
                <c:ptCount val="16"/>
                <c:pt idx="0">
                  <c:v>45.706129744115977</c:v>
                </c:pt>
                <c:pt idx="1">
                  <c:v>48.489745724969168</c:v>
                </c:pt>
                <c:pt idx="2">
                  <c:v>50.829746609423097</c:v>
                </c:pt>
                <c:pt idx="3">
                  <c:v>51.109006253946966</c:v>
                </c:pt>
                <c:pt idx="4">
                  <c:v>62.335340193948369</c:v>
                </c:pt>
                <c:pt idx="5">
                  <c:v>73.168476331579825</c:v>
                </c:pt>
                <c:pt idx="6">
                  <c:v>57.501541053017007</c:v>
                </c:pt>
                <c:pt idx="7">
                  <c:v>58.128260800118127</c:v>
                </c:pt>
                <c:pt idx="8">
                  <c:v>47.177928534806199</c:v>
                </c:pt>
                <c:pt idx="9">
                  <c:v>40.443160660585534</c:v>
                </c:pt>
                <c:pt idx="10">
                  <c:v>43.907821379417868</c:v>
                </c:pt>
                <c:pt idx="11">
                  <c:v>54.033471782591469</c:v>
                </c:pt>
                <c:pt idx="12">
                  <c:v>41.683056985291294</c:v>
                </c:pt>
                <c:pt idx="13">
                  <c:v>42.747937708320002</c:v>
                </c:pt>
                <c:pt idx="14">
                  <c:v>27.262843487999998</c:v>
                </c:pt>
                <c:pt idx="15">
                  <c:v>25.676086000000002</c:v>
                </c:pt>
              </c:numCache>
            </c:numRef>
          </c:yVal>
        </c:ser>
        <c:ser>
          <c:idx val="3"/>
          <c:order val="6"/>
          <c:tx>
            <c:strRef>
              <c:f>'Major expenditures'!$A$8</c:f>
              <c:strCache>
                <c:ptCount val="1"/>
                <c:pt idx="0">
                  <c:v>Permit, Fees &amp; Regulatory Licenses</c:v>
                </c:pt>
              </c:strCache>
            </c:strRef>
          </c:tx>
          <c:xVal>
            <c:numRef>
              <c:f>'Major expenditures'!$B$3:$Q$3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expenditures'!$B$8:$Q$8</c:f>
              <c:numCache>
                <c:formatCode>"$"#,##0;"$"\-#,##0</c:formatCode>
                <c:ptCount val="16"/>
                <c:pt idx="0">
                  <c:v>48.15628212992371</c:v>
                </c:pt>
                <c:pt idx="1">
                  <c:v>47.696138139960397</c:v>
                </c:pt>
                <c:pt idx="2">
                  <c:v>43.970198869251711</c:v>
                </c:pt>
                <c:pt idx="3">
                  <c:v>38.81071030359827</c:v>
                </c:pt>
                <c:pt idx="4">
                  <c:v>36.797257277330303</c:v>
                </c:pt>
                <c:pt idx="5">
                  <c:v>37.047113100507545</c:v>
                </c:pt>
                <c:pt idx="6">
                  <c:v>34.941107823119125</c:v>
                </c:pt>
                <c:pt idx="7">
                  <c:v>38.2803499494607</c:v>
                </c:pt>
                <c:pt idx="8">
                  <c:v>36.22740498294975</c:v>
                </c:pt>
                <c:pt idx="9">
                  <c:v>30.286592080969974</c:v>
                </c:pt>
                <c:pt idx="10">
                  <c:v>27.863500609127442</c:v>
                </c:pt>
                <c:pt idx="11">
                  <c:v>32.082740655052923</c:v>
                </c:pt>
                <c:pt idx="12">
                  <c:v>37.178389251302811</c:v>
                </c:pt>
                <c:pt idx="13">
                  <c:v>39.163583440319996</c:v>
                </c:pt>
                <c:pt idx="14">
                  <c:v>36.891661487999997</c:v>
                </c:pt>
                <c:pt idx="15">
                  <c:v>36.870254000000003</c:v>
                </c:pt>
              </c:numCache>
            </c:numRef>
          </c:yVal>
        </c:ser>
        <c:ser>
          <c:idx val="5"/>
          <c:order val="7"/>
          <c:tx>
            <c:strRef>
              <c:f>'Major expenditures'!$A$10</c:f>
              <c:strCache>
                <c:ptCount val="1"/>
                <c:pt idx="0">
                  <c:v>Revenue from Use of Money &amp; Property</c:v>
                </c:pt>
              </c:strCache>
            </c:strRef>
          </c:tx>
          <c:xVal>
            <c:numRef>
              <c:f>'Major expenditures'!$B$3:$Q$3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expenditures'!$B$10:$Q$10</c:f>
              <c:numCache>
                <c:formatCode>"$"#,##0;"$"\-#,##0</c:formatCode>
                <c:ptCount val="16"/>
                <c:pt idx="0">
                  <c:v>70.326087754059202</c:v>
                </c:pt>
                <c:pt idx="1">
                  <c:v>70.26785566758285</c:v>
                </c:pt>
                <c:pt idx="2">
                  <c:v>81.220706284040645</c:v>
                </c:pt>
                <c:pt idx="3">
                  <c:v>38.301163082069962</c:v>
                </c:pt>
                <c:pt idx="4">
                  <c:v>27.511618197841429</c:v>
                </c:pt>
                <c:pt idx="5">
                  <c:v>23.148665185393362</c:v>
                </c:pt>
                <c:pt idx="6">
                  <c:v>37.736449032625693</c:v>
                </c:pt>
                <c:pt idx="7">
                  <c:v>88.645247504808125</c:v>
                </c:pt>
                <c:pt idx="8">
                  <c:v>112.54665840949042</c:v>
                </c:pt>
                <c:pt idx="9">
                  <c:v>92.470087124445413</c:v>
                </c:pt>
                <c:pt idx="10">
                  <c:v>45.518282762827759</c:v>
                </c:pt>
                <c:pt idx="11">
                  <c:v>24.417307912005548</c:v>
                </c:pt>
                <c:pt idx="12">
                  <c:v>20.405973900114226</c:v>
                </c:pt>
                <c:pt idx="13">
                  <c:v>19.561214940480003</c:v>
                </c:pt>
                <c:pt idx="14">
                  <c:v>17.711609184</c:v>
                </c:pt>
                <c:pt idx="15">
                  <c:v>16.936422</c:v>
                </c:pt>
              </c:numCache>
            </c:numRef>
          </c:yVal>
        </c:ser>
        <c:ser>
          <c:idx val="4"/>
          <c:order val="8"/>
          <c:tx>
            <c:strRef>
              <c:f>'Major expenditures'!$A$9</c:f>
              <c:strCache>
                <c:ptCount val="1"/>
                <c:pt idx="0">
                  <c:v>Fines &amp; Forfeitures</c:v>
                </c:pt>
              </c:strCache>
            </c:strRef>
          </c:tx>
          <c:xVal>
            <c:numRef>
              <c:f>'Major expenditures'!$B$3:$Q$3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expenditures'!$B$9:$Q$9</c:f>
              <c:numCache>
                <c:formatCode>"$"#,##0;"$"\-#,##0</c:formatCode>
                <c:ptCount val="16"/>
                <c:pt idx="0">
                  <c:v>10.458711659870799</c:v>
                </c:pt>
                <c:pt idx="1">
                  <c:v>10.74251493659985</c:v>
                </c:pt>
                <c:pt idx="2">
                  <c:v>12.562857857127776</c:v>
                </c:pt>
                <c:pt idx="3">
                  <c:v>13.998169498299564</c:v>
                </c:pt>
                <c:pt idx="4">
                  <c:v>14.652217541870787</c:v>
                </c:pt>
                <c:pt idx="5">
                  <c:v>17.147783407912637</c:v>
                </c:pt>
                <c:pt idx="6">
                  <c:v>19.39813107165012</c:v>
                </c:pt>
                <c:pt idx="7">
                  <c:v>18.251773726063146</c:v>
                </c:pt>
                <c:pt idx="8">
                  <c:v>17.460877313280875</c:v>
                </c:pt>
                <c:pt idx="9">
                  <c:v>16.858969395182463</c:v>
                </c:pt>
                <c:pt idx="10">
                  <c:v>18.706157953143581</c:v>
                </c:pt>
                <c:pt idx="11">
                  <c:v>16.723873803825622</c:v>
                </c:pt>
                <c:pt idx="12">
                  <c:v>17.970395808616018</c:v>
                </c:pt>
                <c:pt idx="13">
                  <c:v>14.971246301519999</c:v>
                </c:pt>
                <c:pt idx="14">
                  <c:v>15.08044572</c:v>
                </c:pt>
                <c:pt idx="15">
                  <c:v>14.863219000000001</c:v>
                </c:pt>
              </c:numCache>
            </c:numRef>
          </c:yVal>
        </c:ser>
        <c:ser>
          <c:idx val="9"/>
          <c:order val="9"/>
          <c:tx>
            <c:strRef>
              <c:f>'Major expenditures'!$A$14</c:f>
              <c:strCache>
                <c:ptCount val="1"/>
                <c:pt idx="0">
                  <c:v>Recovered Costs/Other Revenue</c:v>
                </c:pt>
              </c:strCache>
            </c:strRef>
          </c:tx>
          <c:xVal>
            <c:numRef>
              <c:f>'Major expenditures'!$B$3:$Q$3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expenditures'!$B$14:$Q$14</c:f>
              <c:numCache>
                <c:formatCode>"$"#,##0;"$"\-#,##0</c:formatCode>
                <c:ptCount val="16"/>
                <c:pt idx="0">
                  <c:v>6.8425917559092388</c:v>
                </c:pt>
                <c:pt idx="1">
                  <c:v>15.705826960885213</c:v>
                </c:pt>
                <c:pt idx="2">
                  <c:v>7.4889809516120929</c:v>
                </c:pt>
                <c:pt idx="3">
                  <c:v>8.0035898282263034</c:v>
                </c:pt>
                <c:pt idx="4">
                  <c:v>7.1947068728005226</c:v>
                </c:pt>
                <c:pt idx="5">
                  <c:v>8.387721219622911</c:v>
                </c:pt>
                <c:pt idx="6">
                  <c:v>9.0559566637048867</c:v>
                </c:pt>
                <c:pt idx="7">
                  <c:v>9.4028505680223304</c:v>
                </c:pt>
                <c:pt idx="8">
                  <c:v>8.7695286349602384</c:v>
                </c:pt>
                <c:pt idx="9">
                  <c:v>10.59997238805018</c:v>
                </c:pt>
                <c:pt idx="10">
                  <c:v>9.611839647451804</c:v>
                </c:pt>
                <c:pt idx="11">
                  <c:v>6.6482889464882149</c:v>
                </c:pt>
                <c:pt idx="12">
                  <c:v>13.56415204870811</c:v>
                </c:pt>
                <c:pt idx="13">
                  <c:v>15.1315385436</c:v>
                </c:pt>
                <c:pt idx="14">
                  <c:v>15.333931752</c:v>
                </c:pt>
                <c:pt idx="15">
                  <c:v>14.935437</c:v>
                </c:pt>
              </c:numCache>
            </c:numRef>
          </c:yVal>
        </c:ser>
        <c:axId val="143097216"/>
        <c:axId val="143103104"/>
      </c:scatterChart>
      <c:valAx>
        <c:axId val="143097216"/>
        <c:scaling>
          <c:orientation val="minMax"/>
        </c:scaling>
        <c:axPos val="b"/>
        <c:majorGridlines/>
        <c:numFmt formatCode="General" sourceLinked="1"/>
        <c:tickLblPos val="nextTo"/>
        <c:crossAx val="143103104"/>
        <c:crosses val="autoZero"/>
        <c:crossBetween val="midCat"/>
      </c:valAx>
      <c:valAx>
        <c:axId val="143103104"/>
        <c:scaling>
          <c:orientation val="minMax"/>
        </c:scaling>
        <c:axPos val="l"/>
        <c:majorGridlines/>
        <c:numFmt formatCode="&quot;$&quot;#,##0;&quot;$&quot;\-#,##0" sourceLinked="1"/>
        <c:tickLblPos val="nextTo"/>
        <c:crossAx val="1430972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4914841849148941"/>
          <c:y val="8.1030183727034147E-2"/>
          <c:w val="0.33917274939172748"/>
          <c:h val="0.84577084406505265"/>
        </c:manualLayout>
      </c:layout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Expenditures in millions of 2014$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4688447093284621E-2"/>
          <c:y val="0.12741017824078404"/>
          <c:w val="0.45886124041124676"/>
          <c:h val="0.7918908236232941"/>
        </c:manualLayout>
      </c:layout>
      <c:scatterChart>
        <c:scatterStyle val="lineMarker"/>
        <c:ser>
          <c:idx val="0"/>
          <c:order val="0"/>
          <c:tx>
            <c:strRef>
              <c:f>'Major expenditures'!$A$19</c:f>
              <c:strCache>
                <c:ptCount val="1"/>
                <c:pt idx="0">
                  <c:v>Public School Operating  (School Transfer Fund)</c:v>
                </c:pt>
              </c:strCache>
            </c:strRef>
          </c:tx>
          <c:marker>
            <c:symbol val="none"/>
          </c:marker>
          <c:xVal>
            <c:numRef>
              <c:f>'Major expenditures'!$B$18:$Q$18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expenditures'!$B$19:$Q$19</c:f>
              <c:numCache>
                <c:formatCode>0</c:formatCode>
                <c:ptCount val="16"/>
                <c:pt idx="0">
                  <c:v>1248.2657401747965</c:v>
                </c:pt>
                <c:pt idx="1">
                  <c:v>1271.8512377724478</c:v>
                </c:pt>
                <c:pt idx="2">
                  <c:v>1361.4950957691017</c:v>
                </c:pt>
                <c:pt idx="3">
                  <c:v>1464.9891370741379</c:v>
                </c:pt>
                <c:pt idx="4">
                  <c:v>1550.3424726628016</c:v>
                </c:pt>
                <c:pt idx="5">
                  <c:v>1603.1152233742091</c:v>
                </c:pt>
                <c:pt idx="6">
                  <c:v>1652.4541519185041</c:v>
                </c:pt>
                <c:pt idx="7">
                  <c:v>1732.7221123372926</c:v>
                </c:pt>
                <c:pt idx="8">
                  <c:v>1804.6540057671878</c:v>
                </c:pt>
                <c:pt idx="9">
                  <c:v>1798.4354934861201</c:v>
                </c:pt>
                <c:pt idx="10">
                  <c:v>1850.3592529048233</c:v>
                </c:pt>
                <c:pt idx="11">
                  <c:v>1820.498051144853</c:v>
                </c:pt>
                <c:pt idx="12">
                  <c:v>1748.5051240313294</c:v>
                </c:pt>
                <c:pt idx="13">
                  <c:v>1712.25287609712</c:v>
                </c:pt>
                <c:pt idx="14">
                  <c:v>1737.1885981200001</c:v>
                </c:pt>
                <c:pt idx="15">
                  <c:v>1716.9887309999997</c:v>
                </c:pt>
              </c:numCache>
            </c:numRef>
          </c:yVal>
        </c:ser>
        <c:ser>
          <c:idx val="1"/>
          <c:order val="1"/>
          <c:tx>
            <c:strRef>
              <c:f>'Major expenditures'!$A$20</c:f>
              <c:strCache>
                <c:ptCount val="1"/>
                <c:pt idx="0">
                  <c:v>Personnel Services</c:v>
                </c:pt>
              </c:strCache>
            </c:strRef>
          </c:tx>
          <c:marker>
            <c:symbol val="none"/>
          </c:marker>
          <c:xVal>
            <c:numRef>
              <c:f>'Major expenditures'!$B$18:$Q$18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expenditures'!$B$20:$Q$20</c:f>
              <c:numCache>
                <c:formatCode>0</c:formatCode>
                <c:ptCount val="16"/>
                <c:pt idx="0">
                  <c:v>562.46786838752575</c:v>
                </c:pt>
                <c:pt idx="1">
                  <c:v>592.44260878554599</c:v>
                </c:pt>
                <c:pt idx="2">
                  <c:v>621.36660018920361</c:v>
                </c:pt>
                <c:pt idx="3">
                  <c:v>648.05142613763996</c:v>
                </c:pt>
                <c:pt idx="4">
                  <c:v>670.80894610679502</c:v>
                </c:pt>
                <c:pt idx="5">
                  <c:v>679.42887283002187</c:v>
                </c:pt>
                <c:pt idx="6">
                  <c:v>690.87345691378198</c:v>
                </c:pt>
                <c:pt idx="7">
                  <c:v>725.58829517854156</c:v>
                </c:pt>
                <c:pt idx="8">
                  <c:v>762.39163610103071</c:v>
                </c:pt>
                <c:pt idx="9">
                  <c:v>773.88830732567749</c:v>
                </c:pt>
                <c:pt idx="10">
                  <c:v>790.27402472545509</c:v>
                </c:pt>
                <c:pt idx="11">
                  <c:v>753.9784801194379</c:v>
                </c:pt>
                <c:pt idx="12">
                  <c:v>716.89254237485659</c:v>
                </c:pt>
                <c:pt idx="13">
                  <c:v>717.80015913552006</c:v>
                </c:pt>
                <c:pt idx="14">
                  <c:v>738.14786901599996</c:v>
                </c:pt>
                <c:pt idx="15">
                  <c:v>722.84745799999996</c:v>
                </c:pt>
              </c:numCache>
            </c:numRef>
          </c:yVal>
        </c:ser>
        <c:ser>
          <c:idx val="2"/>
          <c:order val="2"/>
          <c:tx>
            <c:strRef>
              <c:f>'Major expenditures'!$A$21</c:f>
              <c:strCache>
                <c:ptCount val="1"/>
                <c:pt idx="0">
                  <c:v>Operating Expenses</c:v>
                </c:pt>
              </c:strCache>
            </c:strRef>
          </c:tx>
          <c:marker>
            <c:symbol val="none"/>
          </c:marker>
          <c:xVal>
            <c:numRef>
              <c:f>'Major expenditures'!$B$18:$Q$18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expenditures'!$B$21:$Q$21</c:f>
              <c:numCache>
                <c:formatCode>0</c:formatCode>
                <c:ptCount val="16"/>
                <c:pt idx="0">
                  <c:v>360.0545334707594</c:v>
                </c:pt>
                <c:pt idx="1">
                  <c:v>381.45503410947504</c:v>
                </c:pt>
                <c:pt idx="2">
                  <c:v>376.8438573758425</c:v>
                </c:pt>
                <c:pt idx="3">
                  <c:v>395.84003977972975</c:v>
                </c:pt>
                <c:pt idx="4">
                  <c:v>408.03784048592144</c:v>
                </c:pt>
                <c:pt idx="5">
                  <c:v>398.13738754512212</c:v>
                </c:pt>
                <c:pt idx="6">
                  <c:v>418.24686035838533</c:v>
                </c:pt>
                <c:pt idx="7">
                  <c:v>415.59647573707684</c:v>
                </c:pt>
                <c:pt idx="8">
                  <c:v>411.66220969653494</c:v>
                </c:pt>
                <c:pt idx="9">
                  <c:v>410.03293149078007</c:v>
                </c:pt>
                <c:pt idx="10">
                  <c:v>417.89069856532763</c:v>
                </c:pt>
                <c:pt idx="11">
                  <c:v>366.897651144637</c:v>
                </c:pt>
                <c:pt idx="12">
                  <c:v>359.93391705579239</c:v>
                </c:pt>
                <c:pt idx="13">
                  <c:v>368.97738255911997</c:v>
                </c:pt>
                <c:pt idx="14">
                  <c:v>389.30463556799998</c:v>
                </c:pt>
                <c:pt idx="15">
                  <c:v>333.34723200000002</c:v>
                </c:pt>
              </c:numCache>
            </c:numRef>
          </c:yVal>
        </c:ser>
        <c:ser>
          <c:idx val="3"/>
          <c:order val="3"/>
          <c:tx>
            <c:strRef>
              <c:f>'Major expenditures'!$A$22</c:f>
              <c:strCache>
                <c:ptCount val="1"/>
                <c:pt idx="0">
                  <c:v>Non-school Fringe Benefits</c:v>
                </c:pt>
              </c:strCache>
            </c:strRef>
          </c:tx>
          <c:marker>
            <c:symbol val="none"/>
          </c:marker>
          <c:xVal>
            <c:numRef>
              <c:f>'Major expenditures'!$B$18:$Q$18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expenditures'!$B$22:$Q$22</c:f>
              <c:numCache>
                <c:formatCode>0</c:formatCode>
                <c:ptCount val="16"/>
                <c:pt idx="0">
                  <c:v>125.32048789377534</c:v>
                </c:pt>
                <c:pt idx="1">
                  <c:v>134.87996866428173</c:v>
                </c:pt>
                <c:pt idx="2">
                  <c:v>149.62341104009695</c:v>
                </c:pt>
                <c:pt idx="3">
                  <c:v>149.80664708400772</c:v>
                </c:pt>
                <c:pt idx="4">
                  <c:v>169.72824933845794</c:v>
                </c:pt>
                <c:pt idx="5">
                  <c:v>171.58767040791145</c:v>
                </c:pt>
                <c:pt idx="6">
                  <c:v>191.16824626536828</c:v>
                </c:pt>
                <c:pt idx="7">
                  <c:v>200.02630748174317</c:v>
                </c:pt>
                <c:pt idx="8">
                  <c:v>216.87659290053253</c:v>
                </c:pt>
                <c:pt idx="9">
                  <c:v>222.07014012139607</c:v>
                </c:pt>
                <c:pt idx="10">
                  <c:v>226.72165548389185</c:v>
                </c:pt>
                <c:pt idx="11">
                  <c:v>225.82192297666458</c:v>
                </c:pt>
                <c:pt idx="12">
                  <c:v>253.82891290670216</c:v>
                </c:pt>
                <c:pt idx="13">
                  <c:v>276.48454743143998</c:v>
                </c:pt>
                <c:pt idx="14">
                  <c:v>292.85600846399996</c:v>
                </c:pt>
                <c:pt idx="15">
                  <c:v>297.56147099999998</c:v>
                </c:pt>
              </c:numCache>
            </c:numRef>
          </c:yVal>
        </c:ser>
        <c:ser>
          <c:idx val="4"/>
          <c:order val="4"/>
          <c:tx>
            <c:strRef>
              <c:f>'Major expenditures'!$A$23</c:f>
              <c:strCache>
                <c:ptCount val="1"/>
                <c:pt idx="0">
                  <c:v>School Debt Service   </c:v>
                </c:pt>
              </c:strCache>
            </c:strRef>
          </c:tx>
          <c:marker>
            <c:symbol val="none"/>
          </c:marker>
          <c:xVal>
            <c:numRef>
              <c:f>'Major expenditures'!$B$18:$Q$18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expenditures'!$B$23:$Q$23</c:f>
              <c:numCache>
                <c:formatCode>0</c:formatCode>
                <c:ptCount val="16"/>
                <c:pt idx="0">
                  <c:v>121.54955645179236</c:v>
                </c:pt>
                <c:pt idx="1">
                  <c:v>126.78638757466163</c:v>
                </c:pt>
                <c:pt idx="2">
                  <c:v>131.2583239236636</c:v>
                </c:pt>
                <c:pt idx="3">
                  <c:v>143.15796685588407</c:v>
                </c:pt>
                <c:pt idx="4">
                  <c:v>150.6801641323942</c:v>
                </c:pt>
                <c:pt idx="5">
                  <c:v>156.19240278095324</c:v>
                </c:pt>
                <c:pt idx="6">
                  <c:v>158.11092546229091</c:v>
                </c:pt>
                <c:pt idx="7">
                  <c:v>157.71366756263774</c:v>
                </c:pt>
                <c:pt idx="8">
                  <c:v>167.45627168188602</c:v>
                </c:pt>
                <c:pt idx="9">
                  <c:v>167.60003799775035</c:v>
                </c:pt>
                <c:pt idx="10">
                  <c:v>175.90483165130479</c:v>
                </c:pt>
                <c:pt idx="11">
                  <c:v>183.28972288783277</c:v>
                </c:pt>
                <c:pt idx="12">
                  <c:v>173.81962420986096</c:v>
                </c:pt>
                <c:pt idx="13">
                  <c:v>169.79690300832002</c:v>
                </c:pt>
                <c:pt idx="14">
                  <c:v>170.02929004800004</c:v>
                </c:pt>
                <c:pt idx="15">
                  <c:v>172.367649</c:v>
                </c:pt>
              </c:numCache>
            </c:numRef>
          </c:yVal>
        </c:ser>
        <c:ser>
          <c:idx val="5"/>
          <c:order val="5"/>
          <c:tx>
            <c:strRef>
              <c:f>'Major expenditures'!$A$24</c:f>
              <c:strCache>
                <c:ptCount val="1"/>
                <c:pt idx="0">
                  <c:v>County Debt Service   </c:v>
                </c:pt>
              </c:strCache>
            </c:strRef>
          </c:tx>
          <c:marker>
            <c:symbol val="none"/>
          </c:marker>
          <c:xVal>
            <c:numRef>
              <c:f>'Major expenditures'!$B$18:$Q$18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expenditures'!$B$24:$Q$24</c:f>
              <c:numCache>
                <c:formatCode>0</c:formatCode>
                <c:ptCount val="16"/>
                <c:pt idx="0">
                  <c:v>138.68453876071015</c:v>
                </c:pt>
                <c:pt idx="1">
                  <c:v>134.08863858788797</c:v>
                </c:pt>
                <c:pt idx="2">
                  <c:v>130.45458780542987</c:v>
                </c:pt>
                <c:pt idx="3">
                  <c:v>132.95847324387739</c:v>
                </c:pt>
                <c:pt idx="4">
                  <c:v>132.75410417637079</c:v>
                </c:pt>
                <c:pt idx="5">
                  <c:v>127.18680993375789</c:v>
                </c:pt>
                <c:pt idx="6">
                  <c:v>123.35560739581874</c:v>
                </c:pt>
                <c:pt idx="7">
                  <c:v>119.50074466469941</c:v>
                </c:pt>
                <c:pt idx="8">
                  <c:v>130.28756217711876</c:v>
                </c:pt>
                <c:pt idx="9">
                  <c:v>128.51126436737877</c:v>
                </c:pt>
                <c:pt idx="10">
                  <c:v>128.73525130257298</c:v>
                </c:pt>
                <c:pt idx="11">
                  <c:v>124.15542174910301</c:v>
                </c:pt>
                <c:pt idx="12">
                  <c:v>131.99592977359362</c:v>
                </c:pt>
                <c:pt idx="13">
                  <c:v>124.13261017368001</c:v>
                </c:pt>
                <c:pt idx="14">
                  <c:v>120.592371336</c:v>
                </c:pt>
                <c:pt idx="15">
                  <c:v>118.79799199999999</c:v>
                </c:pt>
              </c:numCache>
            </c:numRef>
          </c:yVal>
        </c:ser>
        <c:ser>
          <c:idx val="6"/>
          <c:order val="6"/>
          <c:tx>
            <c:strRef>
              <c:f>'Major expenditures'!$A$25</c:f>
              <c:strCache>
                <c:ptCount val="1"/>
                <c:pt idx="0">
                  <c:v>Fairfax-Falls Church Community Services Board </c:v>
                </c:pt>
              </c:strCache>
            </c:strRef>
          </c:tx>
          <c:marker>
            <c:symbol val="none"/>
          </c:marker>
          <c:xVal>
            <c:numRef>
              <c:f>'Major expenditures'!$B$18:$Q$18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expenditures'!$B$25:$Q$25</c:f>
              <c:numCache>
                <c:formatCode>0</c:formatCode>
                <c:ptCount val="16"/>
                <c:pt idx="0">
                  <c:v>76.892618319086836</c:v>
                </c:pt>
                <c:pt idx="1">
                  <c:v>83.163245501008319</c:v>
                </c:pt>
                <c:pt idx="2">
                  <c:v>93.618794447347454</c:v>
                </c:pt>
                <c:pt idx="3">
                  <c:v>101.19336828678696</c:v>
                </c:pt>
                <c:pt idx="4">
                  <c:v>103.98825505978513</c:v>
                </c:pt>
                <c:pt idx="5">
                  <c:v>104.13103716715598</c:v>
                </c:pt>
                <c:pt idx="6">
                  <c:v>102.55222557531991</c:v>
                </c:pt>
                <c:pt idx="7">
                  <c:v>110.13349912440427</c:v>
                </c:pt>
                <c:pt idx="8">
                  <c:v>115.27408085789573</c:v>
                </c:pt>
                <c:pt idx="9">
                  <c:v>113.7117679176495</c:v>
                </c:pt>
                <c:pt idx="10">
                  <c:v>115.38386411135221</c:v>
                </c:pt>
                <c:pt idx="11">
                  <c:v>104.77431587686762</c:v>
                </c:pt>
                <c:pt idx="12">
                  <c:v>101.0388346789132</c:v>
                </c:pt>
                <c:pt idx="13">
                  <c:v>106.82363421072</c:v>
                </c:pt>
                <c:pt idx="14">
                  <c:v>113.11805148000001</c:v>
                </c:pt>
                <c:pt idx="15">
                  <c:v>109.23325800000001</c:v>
                </c:pt>
              </c:numCache>
            </c:numRef>
          </c:yVal>
        </c:ser>
        <c:ser>
          <c:idx val="7"/>
          <c:order val="7"/>
          <c:tx>
            <c:strRef>
              <c:f>'Major expenditures'!$A$26</c:f>
              <c:strCache>
                <c:ptCount val="1"/>
                <c:pt idx="0">
                  <c:v>County Transit Systems   </c:v>
                </c:pt>
              </c:strCache>
            </c:strRef>
          </c:tx>
          <c:marker>
            <c:symbol val="none"/>
          </c:marker>
          <c:xVal>
            <c:numRef>
              <c:f>'Major expenditures'!$B$18:$Q$18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expenditures'!$B$26:$Q$26</c:f>
              <c:numCache>
                <c:formatCode>0</c:formatCode>
                <c:ptCount val="16"/>
                <c:pt idx="0">
                  <c:v>30.641319982603999</c:v>
                </c:pt>
                <c:pt idx="1">
                  <c:v>26.611448079174497</c:v>
                </c:pt>
                <c:pt idx="2">
                  <c:v>21.913461156284669</c:v>
                </c:pt>
                <c:pt idx="3">
                  <c:v>21.790893535675387</c:v>
                </c:pt>
                <c:pt idx="4">
                  <c:v>23.793258826540182</c:v>
                </c:pt>
                <c:pt idx="5">
                  <c:v>25.381619300562804</c:v>
                </c:pt>
                <c:pt idx="6">
                  <c:v>26.691887926075783</c:v>
                </c:pt>
                <c:pt idx="7">
                  <c:v>31.943771151502368</c:v>
                </c:pt>
                <c:pt idx="8">
                  <c:v>36.482853733339255</c:v>
                </c:pt>
                <c:pt idx="9">
                  <c:v>39.295653694294288</c:v>
                </c:pt>
                <c:pt idx="10">
                  <c:v>37.968502982148735</c:v>
                </c:pt>
                <c:pt idx="11">
                  <c:v>24.132687616973833</c:v>
                </c:pt>
                <c:pt idx="12">
                  <c:v>34.709970619757584</c:v>
                </c:pt>
                <c:pt idx="13">
                  <c:v>36.624799146720008</c:v>
                </c:pt>
                <c:pt idx="14">
                  <c:v>37.717266647999999</c:v>
                </c:pt>
                <c:pt idx="15">
                  <c:v>34.547739</c:v>
                </c:pt>
              </c:numCache>
            </c:numRef>
          </c:yVal>
        </c:ser>
        <c:axId val="143427456"/>
        <c:axId val="143428992"/>
      </c:scatterChart>
      <c:valAx>
        <c:axId val="143427456"/>
        <c:scaling>
          <c:orientation val="minMax"/>
        </c:scaling>
        <c:axPos val="b"/>
        <c:majorGridlines/>
        <c:numFmt formatCode="General" sourceLinked="1"/>
        <c:tickLblPos val="nextTo"/>
        <c:crossAx val="143428992"/>
        <c:crosses val="autoZero"/>
        <c:crossBetween val="midCat"/>
      </c:valAx>
      <c:valAx>
        <c:axId val="143428992"/>
        <c:scaling>
          <c:orientation val="minMax"/>
          <c:max val="2500"/>
        </c:scaling>
        <c:axPos val="l"/>
        <c:majorGridlines/>
        <c:numFmt formatCode="&quot;$&quot;#,##0" sourceLinked="0"/>
        <c:tickLblPos val="nextTo"/>
        <c:crossAx val="1434274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6781325676831862"/>
          <c:y val="0.11806722076407122"/>
          <c:w val="0.41367845593886493"/>
          <c:h val="0.75460629921259992"/>
        </c:manualLayout>
      </c:layout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14"/>
          <c:order val="0"/>
          <c:tx>
            <c:strRef>
              <c:f>'Major expenditures'!$A$15</c:f>
              <c:strCache>
                <c:ptCount val="1"/>
                <c:pt idx="0">
                  <c:v>Total revenue</c:v>
                </c:pt>
              </c:strCache>
            </c:strRef>
          </c:tx>
          <c:marker>
            <c:symbol val="none"/>
          </c:marker>
          <c:xVal>
            <c:numRef>
              <c:f>'Major expenditures'!$B$3:$Q$3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expenditures'!$B$15:$Q$15</c:f>
              <c:numCache>
                <c:formatCode>"$"#,##0;"$"\-#,##0</c:formatCode>
                <c:ptCount val="16"/>
                <c:pt idx="0">
                  <c:v>2718.9875098893185</c:v>
                </c:pt>
                <c:pt idx="1">
                  <c:v>2823.6567143377938</c:v>
                </c:pt>
                <c:pt idx="2">
                  <c:v>2950.8778525395755</c:v>
                </c:pt>
                <c:pt idx="3">
                  <c:v>3120.5634857012478</c:v>
                </c:pt>
                <c:pt idx="4">
                  <c:v>3274.5081550321402</c:v>
                </c:pt>
                <c:pt idx="5">
                  <c:v>3400.3005940525454</c:v>
                </c:pt>
                <c:pt idx="6">
                  <c:v>3540.6513387828427</c:v>
                </c:pt>
                <c:pt idx="7">
                  <c:v>3755.9495560135288</c:v>
                </c:pt>
                <c:pt idx="8">
                  <c:v>3809.6026051463982</c:v>
                </c:pt>
                <c:pt idx="9">
                  <c:v>3735.6233302530522</c:v>
                </c:pt>
                <c:pt idx="10">
                  <c:v>3789.9750824921707</c:v>
                </c:pt>
                <c:pt idx="11">
                  <c:v>3750.0155981496086</c:v>
                </c:pt>
                <c:pt idx="12">
                  <c:v>3603.1507769335017</c:v>
                </c:pt>
                <c:pt idx="13">
                  <c:v>3592.4655074198399</c:v>
                </c:pt>
                <c:pt idx="14">
                  <c:v>3576.7178539679994</c:v>
                </c:pt>
                <c:pt idx="15">
                  <c:v>3559.5476469999999</c:v>
                </c:pt>
              </c:numCache>
            </c:numRef>
          </c:yVal>
        </c:ser>
        <c:ser>
          <c:idx val="25"/>
          <c:order val="1"/>
          <c:tx>
            <c:strRef>
              <c:f>'Major expenditures'!$A$29</c:f>
              <c:strCache>
                <c:ptCount val="1"/>
                <c:pt idx="0">
                  <c:v>Total expenditures</c:v>
                </c:pt>
              </c:strCache>
            </c:strRef>
          </c:tx>
          <c:marker>
            <c:symbol val="none"/>
          </c:marker>
          <c:xVal>
            <c:numRef>
              <c:f>'Major expenditures'!$B$3:$Q$3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xVal>
          <c:yVal>
            <c:numRef>
              <c:f>'Major expenditures'!$B$29:$Q$29</c:f>
              <c:numCache>
                <c:formatCode>0</c:formatCode>
                <c:ptCount val="16"/>
                <c:pt idx="0">
                  <c:v>2709.4248468021251</c:v>
                </c:pt>
                <c:pt idx="1">
                  <c:v>2835.2513562173503</c:v>
                </c:pt>
                <c:pt idx="2">
                  <c:v>2966.8709610652409</c:v>
                </c:pt>
                <c:pt idx="3">
                  <c:v>3112.7156898502003</c:v>
                </c:pt>
                <c:pt idx="4">
                  <c:v>3247.4511672412627</c:v>
                </c:pt>
                <c:pt idx="5">
                  <c:v>3358.8886031266929</c:v>
                </c:pt>
                <c:pt idx="6">
                  <c:v>3511.2587864717561</c:v>
                </c:pt>
                <c:pt idx="7">
                  <c:v>3769.5635860305697</c:v>
                </c:pt>
                <c:pt idx="8">
                  <c:v>3794.4192762500079</c:v>
                </c:pt>
                <c:pt idx="9">
                  <c:v>3764.341772537663</c:v>
                </c:pt>
                <c:pt idx="10">
                  <c:v>3813.854468817136</c:v>
                </c:pt>
                <c:pt idx="11">
                  <c:v>3702.1481368750383</c:v>
                </c:pt>
                <c:pt idx="12">
                  <c:v>3616.2789382372757</c:v>
                </c:pt>
                <c:pt idx="13">
                  <c:v>3628.2846041457606</c:v>
                </c:pt>
                <c:pt idx="14">
                  <c:v>3709.2589741439997</c:v>
                </c:pt>
                <c:pt idx="15">
                  <c:v>3586.3697219999999</c:v>
                </c:pt>
              </c:numCache>
            </c:numRef>
          </c:yVal>
        </c:ser>
        <c:axId val="90955136"/>
        <c:axId val="91489408"/>
      </c:scatterChart>
      <c:valAx>
        <c:axId val="90955136"/>
        <c:scaling>
          <c:orientation val="minMax"/>
        </c:scaling>
        <c:axPos val="b"/>
        <c:majorGridlines/>
        <c:numFmt formatCode="General" sourceLinked="1"/>
        <c:tickLblPos val="nextTo"/>
        <c:crossAx val="91489408"/>
        <c:crosses val="autoZero"/>
        <c:crossBetween val="midCat"/>
      </c:valAx>
      <c:valAx>
        <c:axId val="91489408"/>
        <c:scaling>
          <c:orientation val="minMax"/>
        </c:scaling>
        <c:axPos val="l"/>
        <c:majorGridlines/>
        <c:numFmt formatCode="&quot;$&quot;#,##0;&quot;$&quot;\-#,##0" sourceLinked="1"/>
        <c:tickLblPos val="nextTo"/>
        <c:crossAx val="9095513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22</xdr:col>
      <xdr:colOff>428625</xdr:colOff>
      <xdr:row>23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1</xdr:row>
      <xdr:rowOff>171450</xdr:rowOff>
    </xdr:from>
    <xdr:to>
      <xdr:col>11</xdr:col>
      <xdr:colOff>419100</xdr:colOff>
      <xdr:row>23</xdr:row>
      <xdr:rowOff>76199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12</xdr:col>
      <xdr:colOff>304800</xdr:colOff>
      <xdr:row>39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tabSelected="1" workbookViewId="0">
      <selection activeCell="K2" sqref="K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S38"/>
  <sheetViews>
    <sheetView topLeftCell="A4" workbookViewId="0">
      <selection activeCell="D31" sqref="D31"/>
    </sheetView>
  </sheetViews>
  <sheetFormatPr defaultRowHeight="15"/>
  <cols>
    <col min="1" max="1" width="43.85546875" bestFit="1" customWidth="1"/>
  </cols>
  <sheetData>
    <row r="1" spans="1:17">
      <c r="A1" s="12"/>
    </row>
    <row r="2" spans="1:17">
      <c r="A2" s="2" t="s">
        <v>0</v>
      </c>
      <c r="B2">
        <v>166.6</v>
      </c>
      <c r="C2">
        <v>172.2</v>
      </c>
      <c r="D2">
        <v>177.1</v>
      </c>
      <c r="E2">
        <v>179.9</v>
      </c>
      <c r="F2">
        <v>184</v>
      </c>
      <c r="G2">
        <v>188.9</v>
      </c>
      <c r="H2">
        <v>195.3</v>
      </c>
      <c r="I2">
        <v>201.6</v>
      </c>
      <c r="J2">
        <v>207.34200000000001</v>
      </c>
      <c r="K2">
        <v>215.303</v>
      </c>
      <c r="L2">
        <v>214.53700000000001</v>
      </c>
      <c r="M2">
        <v>218.05600000000001</v>
      </c>
      <c r="N2">
        <v>224.93916666666667</v>
      </c>
      <c r="O2">
        <v>229.5939166666667</v>
      </c>
      <c r="P2">
        <v>236.48173416666671</v>
      </c>
      <c r="Q2">
        <v>244.04914966000004</v>
      </c>
    </row>
    <row r="3" spans="1:17" ht="18">
      <c r="A3" s="54" t="s">
        <v>506</v>
      </c>
      <c r="B3" s="16">
        <v>1999</v>
      </c>
      <c r="C3" s="16">
        <v>2000</v>
      </c>
      <c r="D3" s="16">
        <v>2001</v>
      </c>
      <c r="E3" s="16">
        <v>2002</v>
      </c>
      <c r="F3" s="16">
        <v>2003</v>
      </c>
      <c r="G3" s="16">
        <v>2004</v>
      </c>
      <c r="H3" s="16">
        <v>2005</v>
      </c>
      <c r="I3" s="16">
        <v>2006</v>
      </c>
      <c r="J3" s="16">
        <v>2007</v>
      </c>
      <c r="K3" s="16">
        <v>2008</v>
      </c>
      <c r="L3" s="16">
        <v>2009</v>
      </c>
      <c r="M3" s="16">
        <v>2010</v>
      </c>
      <c r="N3" s="16">
        <v>2011</v>
      </c>
      <c r="O3" s="16">
        <v>2012</v>
      </c>
      <c r="P3" s="16">
        <v>2013</v>
      </c>
      <c r="Q3" s="16">
        <v>2014</v>
      </c>
    </row>
    <row r="4" spans="1:17" ht="18">
      <c r="A4" s="59" t="s">
        <v>3</v>
      </c>
    </row>
    <row r="5" spans="1:17">
      <c r="A5" s="1" t="s">
        <v>4</v>
      </c>
      <c r="B5" s="1">
        <f>'GenFund Statement'!D9*$Q$2/B$2/1000000</f>
        <v>1381.931160607885</v>
      </c>
      <c r="C5" s="1">
        <f>'GenFund Statement'!E9*$Q$2/C$2/1000000</f>
        <v>1418.380233578011</v>
      </c>
      <c r="D5" s="1">
        <f>'GenFund Statement'!F9*$Q$2/D$2/1000000</f>
        <v>1496.5346381186635</v>
      </c>
      <c r="E5" s="1">
        <f>'GenFund Statement'!G9*$Q$2/E$2/1000000</f>
        <v>1672.9425072327238</v>
      </c>
      <c r="F5" s="1">
        <f>'GenFund Statement'!H9*$Q$2/F$2/1000000</f>
        <v>1852.2980699624627</v>
      </c>
      <c r="G5" s="1">
        <f>'GenFund Statement'!I9*$Q$2/G$2/1000000</f>
        <v>1938.867418488577</v>
      </c>
      <c r="H5" s="1">
        <f>'GenFund Statement'!J9*$Q$2/H$2/1000000</f>
        <v>2046.7441480569669</v>
      </c>
      <c r="I5" s="1">
        <f>'GenFund Statement'!K9*$Q$2/I$2/1000000</f>
        <v>2159.4531368378057</v>
      </c>
      <c r="J5" s="1">
        <f>'GenFund Statement'!L9*$Q$2/J$2/1000000</f>
        <v>2231.6736516332066</v>
      </c>
      <c r="K5" s="1">
        <f>'GenFund Statement'!M9*$Q$2/K$2/1000000</f>
        <v>2238.8211508487962</v>
      </c>
      <c r="L5" s="1">
        <f>'GenFund Statement'!N9*$Q$2/L$2/1000000</f>
        <v>2329.5528825764054</v>
      </c>
      <c r="M5" s="1">
        <f>'GenFund Statement'!O9*$Q$2/M$2/1000000</f>
        <v>2368.2033138411934</v>
      </c>
      <c r="N5" s="1">
        <f>'GenFund Statement'!P9*$Q$2/N$2/1000000</f>
        <v>2191.4346284016178</v>
      </c>
      <c r="O5" s="1">
        <f>'GenFund Statement'!Q9*$Q$2/O$2/1000000</f>
        <v>2176.1808061183201</v>
      </c>
      <c r="P5" s="1">
        <f>'GenFund Statement'!R9*$Q$2/P$2/1000000</f>
        <v>2183.952364152</v>
      </c>
      <c r="Q5" s="1">
        <f>'GenFund Statement'!S9*$Q$2/Q$2/1000000</f>
        <v>2207.9820159999999</v>
      </c>
    </row>
    <row r="6" spans="1:17">
      <c r="A6" s="2" t="s">
        <v>36</v>
      </c>
      <c r="B6" s="1">
        <f>'GenFund Statement'!D10*$Q$2/B$2/1000000</f>
        <v>538.95095247393078</v>
      </c>
      <c r="C6" s="1">
        <f>'GenFund Statement'!E10*$Q$2/C$2/1000000</f>
        <v>476.08727586075349</v>
      </c>
      <c r="D6" s="1">
        <f>'GenFund Statement'!F10*$Q$2/D$2/1000000</f>
        <v>437.50756515983045</v>
      </c>
      <c r="E6" s="1">
        <f>'GenFund Statement'!G10*$Q$2/E$2/1000000</f>
        <v>383.76355452595396</v>
      </c>
      <c r="F6" s="1">
        <f>'GenFund Statement'!H10*$Q$2/F$2/1000000</f>
        <v>359.52305934409003</v>
      </c>
      <c r="G6" s="1">
        <f>'GenFund Statement'!I10*$Q$2/G$2/1000000</f>
        <v>354.91031175246036</v>
      </c>
      <c r="H6" s="1">
        <f>'GenFund Statement'!J10*$Q$2/H$2/1000000</f>
        <v>349.76173299788474</v>
      </c>
      <c r="I6" s="1">
        <f>'GenFund Statement'!K10*$Q$2/I$2/1000000</f>
        <v>350.71594635078037</v>
      </c>
      <c r="J6" s="1">
        <f>'GenFund Statement'!L10*$Q$2/J$2/1000000</f>
        <v>364.88864859919073</v>
      </c>
      <c r="K6" s="1">
        <f>'GenFund Statement'!M10*$Q$2/K$2/1000000</f>
        <v>348.97120242466582</v>
      </c>
      <c r="L6" s="1">
        <f>'GenFund Statement'!N10*$Q$2/L$2/1000000</f>
        <v>359.93991710893152</v>
      </c>
      <c r="M6" s="1">
        <f>'GenFund Statement'!O10*$Q$2/M$2/1000000</f>
        <v>331.4764670659049</v>
      </c>
      <c r="N6" s="1">
        <f>'GenFund Statement'!P10*$Q$2/N$2/1000000</f>
        <v>327.6268966389066</v>
      </c>
      <c r="O6" s="1">
        <f>'GenFund Statement'!Q10*$Q$2/O$2/1000000</f>
        <v>336.87141345335993</v>
      </c>
      <c r="P6" s="1">
        <f>'GenFund Statement'!R10*$Q$2/P$2/1000000</f>
        <v>351.43683623999999</v>
      </c>
      <c r="Q6" s="1">
        <f>'GenFund Statement'!S10*$Q$2/Q$2/1000000</f>
        <v>336.06742200000002</v>
      </c>
    </row>
    <row r="7" spans="1:17">
      <c r="A7" s="1" t="s">
        <v>6</v>
      </c>
      <c r="B7" s="1">
        <f>'GenFund Statement'!D11*$Q$2/B$2/1000000</f>
        <v>465.67472213200114</v>
      </c>
      <c r="C7" s="1">
        <f>'GenFund Statement'!E11*$Q$2/C$2/1000000</f>
        <v>486.39304486091822</v>
      </c>
      <c r="D7" s="1">
        <f>'GenFund Statement'!F11*$Q$2/D$2/1000000</f>
        <v>496.59421934614022</v>
      </c>
      <c r="E7" s="1">
        <f>'GenFund Statement'!G11*$Q$2/E$2/1000000</f>
        <v>488.72589768690113</v>
      </c>
      <c r="F7" s="1">
        <f>'GenFund Statement'!H11*$Q$2/F$2/1000000</f>
        <v>495.51832324387016</v>
      </c>
      <c r="G7" s="1">
        <f>'GenFund Statement'!I11*$Q$2/G$2/1000000</f>
        <v>527.41474264927058</v>
      </c>
      <c r="H7" s="1">
        <f>'GenFund Statement'!J11*$Q$2/H$2/1000000</f>
        <v>578.78686211511467</v>
      </c>
      <c r="I7" s="1">
        <f>'GenFund Statement'!K11*$Q$2/I$2/1000000</f>
        <v>602.98716149583743</v>
      </c>
      <c r="J7" s="1">
        <f>'GenFund Statement'!L11*$Q$2/J$2/1000000</f>
        <v>565.50963920457434</v>
      </c>
      <c r="K7" s="1">
        <f>'GenFund Statement'!M11*$Q$2/K$2/1000000</f>
        <v>537.32009502582378</v>
      </c>
      <c r="L7" s="1">
        <f>'GenFund Statement'!N11*$Q$2/L$2/1000000</f>
        <v>523.75257564292258</v>
      </c>
      <c r="M7" s="1">
        <f>'GenFund Statement'!O11*$Q$2/M$2/1000000</f>
        <v>514.99951936738739</v>
      </c>
      <c r="N7" s="1">
        <f>'GenFund Statement'!P11*$Q$2/N$2/1000000</f>
        <v>548.46406023413931</v>
      </c>
      <c r="O7" s="1">
        <f>'GenFund Statement'!Q11*$Q$2/O$2/1000000</f>
        <v>549.94971659039993</v>
      </c>
      <c r="P7" s="1">
        <f>'GenFund Statement'!R11*$Q$2/P$2/1000000</f>
        <v>540.23888121599998</v>
      </c>
      <c r="Q7" s="1">
        <f>'GenFund Statement'!S11*$Q$2/Q$2/1000000</f>
        <v>526.60762699999998</v>
      </c>
    </row>
    <row r="8" spans="1:17">
      <c r="A8" s="1" t="s">
        <v>7</v>
      </c>
      <c r="B8" s="1">
        <f>'GenFund Statement'!D12*$Q$2/B$2/1000000</f>
        <v>48.15628212992371</v>
      </c>
      <c r="C8" s="1">
        <f>'GenFund Statement'!E12*$Q$2/C$2/1000000</f>
        <v>47.696138139960397</v>
      </c>
      <c r="D8" s="1">
        <f>'GenFund Statement'!F12*$Q$2/D$2/1000000</f>
        <v>43.970198869251711</v>
      </c>
      <c r="E8" s="1">
        <f>'GenFund Statement'!G12*$Q$2/E$2/1000000</f>
        <v>38.81071030359827</v>
      </c>
      <c r="F8" s="1">
        <f>'GenFund Statement'!H12*$Q$2/F$2/1000000</f>
        <v>36.797257277330303</v>
      </c>
      <c r="G8" s="1">
        <f>'GenFund Statement'!I12*$Q$2/G$2/1000000</f>
        <v>37.047113100507545</v>
      </c>
      <c r="H8" s="1">
        <f>'GenFund Statement'!J12*$Q$2/H$2/1000000</f>
        <v>34.941107823119125</v>
      </c>
      <c r="I8" s="1">
        <f>'GenFund Statement'!K12*$Q$2/I$2/1000000</f>
        <v>38.2803499494607</v>
      </c>
      <c r="J8" s="1">
        <f>'GenFund Statement'!L12*$Q$2/J$2/1000000</f>
        <v>36.22740498294975</v>
      </c>
      <c r="K8" s="1">
        <f>'GenFund Statement'!M12*$Q$2/K$2/1000000</f>
        <v>30.286592080969974</v>
      </c>
      <c r="L8" s="1">
        <f>'GenFund Statement'!N12*$Q$2/L$2/1000000</f>
        <v>27.863500609127442</v>
      </c>
      <c r="M8" s="1">
        <f>'GenFund Statement'!O12*$Q$2/M$2/1000000</f>
        <v>32.082740655052923</v>
      </c>
      <c r="N8" s="1">
        <f>'GenFund Statement'!P12*$Q$2/N$2/1000000</f>
        <v>37.178389251302811</v>
      </c>
      <c r="O8" s="1">
        <f>'GenFund Statement'!Q12*$Q$2/O$2/1000000</f>
        <v>39.163583440319996</v>
      </c>
      <c r="P8" s="1">
        <f>'GenFund Statement'!R12*$Q$2/P$2/1000000</f>
        <v>36.891661487999997</v>
      </c>
      <c r="Q8" s="1">
        <f>'GenFund Statement'!S12*$Q$2/Q$2/1000000</f>
        <v>36.870254000000003</v>
      </c>
    </row>
    <row r="9" spans="1:17">
      <c r="A9" s="1" t="s">
        <v>8</v>
      </c>
      <c r="B9" s="1">
        <f>'GenFund Statement'!D13*$Q$2/B$2/1000000</f>
        <v>10.458711659870799</v>
      </c>
      <c r="C9" s="1">
        <f>'GenFund Statement'!E13*$Q$2/C$2/1000000</f>
        <v>10.74251493659985</v>
      </c>
      <c r="D9" s="1">
        <f>'GenFund Statement'!F13*$Q$2/D$2/1000000</f>
        <v>12.562857857127776</v>
      </c>
      <c r="E9" s="1">
        <f>'GenFund Statement'!G13*$Q$2/E$2/1000000</f>
        <v>13.998169498299564</v>
      </c>
      <c r="F9" s="1">
        <f>'GenFund Statement'!H13*$Q$2/F$2/1000000</f>
        <v>14.652217541870787</v>
      </c>
      <c r="G9" s="1">
        <f>'GenFund Statement'!I13*$Q$2/G$2/1000000</f>
        <v>17.147783407912637</v>
      </c>
      <c r="H9" s="1">
        <f>'GenFund Statement'!J13*$Q$2/H$2/1000000</f>
        <v>19.39813107165012</v>
      </c>
      <c r="I9" s="1">
        <f>'GenFund Statement'!K13*$Q$2/I$2/1000000</f>
        <v>18.251773726063146</v>
      </c>
      <c r="J9" s="1">
        <f>'GenFund Statement'!L13*$Q$2/J$2/1000000</f>
        <v>17.460877313280875</v>
      </c>
      <c r="K9" s="1">
        <f>'GenFund Statement'!M13*$Q$2/K$2/1000000</f>
        <v>16.858969395182463</v>
      </c>
      <c r="L9" s="1">
        <f>'GenFund Statement'!N13*$Q$2/L$2/1000000</f>
        <v>18.706157953143581</v>
      </c>
      <c r="M9" s="1">
        <f>'GenFund Statement'!O13*$Q$2/M$2/1000000</f>
        <v>16.723873803825622</v>
      </c>
      <c r="N9" s="1">
        <f>'GenFund Statement'!P13*$Q$2/N$2/1000000</f>
        <v>17.970395808616018</v>
      </c>
      <c r="O9" s="1">
        <f>'GenFund Statement'!Q13*$Q$2/O$2/1000000</f>
        <v>14.971246301519999</v>
      </c>
      <c r="P9" s="1">
        <f>'GenFund Statement'!R13*$Q$2/P$2/1000000</f>
        <v>15.08044572</v>
      </c>
      <c r="Q9" s="1">
        <f>'GenFund Statement'!S13*$Q$2/Q$2/1000000</f>
        <v>14.863219000000001</v>
      </c>
    </row>
    <row r="10" spans="1:17">
      <c r="A10" s="1" t="s">
        <v>9</v>
      </c>
      <c r="B10" s="1">
        <f>'GenFund Statement'!D14*$Q$2/B$2/1000000</f>
        <v>70.326087754059202</v>
      </c>
      <c r="C10" s="1">
        <f>'GenFund Statement'!E14*$Q$2/C$2/1000000</f>
        <v>70.26785566758285</v>
      </c>
      <c r="D10" s="1">
        <f>'GenFund Statement'!F14*$Q$2/D$2/1000000</f>
        <v>81.220706284040645</v>
      </c>
      <c r="E10" s="1">
        <f>'GenFund Statement'!G14*$Q$2/E$2/1000000</f>
        <v>38.301163082069962</v>
      </c>
      <c r="F10" s="1">
        <f>'GenFund Statement'!H14*$Q$2/F$2/1000000</f>
        <v>27.511618197841429</v>
      </c>
      <c r="G10" s="1">
        <f>'GenFund Statement'!I14*$Q$2/G$2/1000000</f>
        <v>23.148665185393362</v>
      </c>
      <c r="H10" s="1">
        <f>'GenFund Statement'!J14*$Q$2/H$2/1000000</f>
        <v>37.736449032625693</v>
      </c>
      <c r="I10" s="1">
        <f>'GenFund Statement'!K14*$Q$2/I$2/1000000</f>
        <v>88.645247504808125</v>
      </c>
      <c r="J10" s="1">
        <f>'GenFund Statement'!L14*$Q$2/J$2/1000000</f>
        <v>112.54665840949042</v>
      </c>
      <c r="K10" s="1">
        <f>'GenFund Statement'!M14*$Q$2/K$2/1000000</f>
        <v>92.470087124445413</v>
      </c>
      <c r="L10" s="1">
        <f>'GenFund Statement'!N14*$Q$2/L$2/1000000</f>
        <v>45.518282762827759</v>
      </c>
      <c r="M10" s="1">
        <f>'GenFund Statement'!O14*$Q$2/M$2/1000000</f>
        <v>24.417307912005548</v>
      </c>
      <c r="N10" s="1">
        <f>'GenFund Statement'!P14*$Q$2/N$2/1000000</f>
        <v>20.405973900114226</v>
      </c>
      <c r="O10" s="1">
        <f>'GenFund Statement'!Q14*$Q$2/O$2/1000000</f>
        <v>19.561214940480003</v>
      </c>
      <c r="P10" s="1">
        <f>'GenFund Statement'!R14*$Q$2/P$2/1000000</f>
        <v>17.711609184</v>
      </c>
      <c r="Q10" s="1">
        <f>'GenFund Statement'!S14*$Q$2/Q$2/1000000</f>
        <v>16.936422</v>
      </c>
    </row>
    <row r="11" spans="1:17">
      <c r="A11" s="1" t="s">
        <v>10</v>
      </c>
      <c r="B11" s="1">
        <f>'GenFund Statement'!D15*$Q$2/B$2/1000000</f>
        <v>45.107213208470782</v>
      </c>
      <c r="C11" s="1">
        <f>'GenFund Statement'!E15*$Q$2/C$2/1000000</f>
        <v>41.911538368401388</v>
      </c>
      <c r="D11" s="1">
        <f>'GenFund Statement'!F15*$Q$2/D$2/1000000</f>
        <v>45.13315576775603</v>
      </c>
      <c r="E11" s="1">
        <f>'GenFund Statement'!G15*$Q$2/E$2/1000000</f>
        <v>47.808548770678719</v>
      </c>
      <c r="F11" s="1">
        <f>'GenFund Statement'!H15*$Q$2/F$2/1000000</f>
        <v>53.782527656725506</v>
      </c>
      <c r="G11" s="1">
        <f>'GenFund Statement'!I15*$Q$2/G$2/1000000</f>
        <v>54.946256529684959</v>
      </c>
      <c r="H11" s="1">
        <f>'GenFund Statement'!J15*$Q$2/H$2/1000000</f>
        <v>59.403627385642558</v>
      </c>
      <c r="I11" s="1">
        <f>'GenFund Statement'!K15*$Q$2/I$2/1000000</f>
        <v>69.653268834030186</v>
      </c>
      <c r="J11" s="1">
        <f>'GenFund Statement'!L15*$Q$2/J$2/1000000</f>
        <v>68.372438154709229</v>
      </c>
      <c r="K11" s="1">
        <f>'GenFund Statement'!M15*$Q$2/K$2/1000000</f>
        <v>65.704220533007401</v>
      </c>
      <c r="L11" s="1">
        <f>'GenFund Statement'!N15*$Q$2/L$2/1000000</f>
        <v>70.371948894377894</v>
      </c>
      <c r="M11" s="1">
        <f>'GenFund Statement'!O15*$Q$2/M$2/1000000</f>
        <v>70.488360571408634</v>
      </c>
      <c r="N11" s="1">
        <f>'GenFund Statement'!P15*$Q$2/N$2/1000000</f>
        <v>69.542201701911608</v>
      </c>
      <c r="O11" s="1">
        <f>'GenFund Statement'!Q15*$Q$2/O$2/1000000</f>
        <v>74.011420662479992</v>
      </c>
      <c r="P11" s="1">
        <f>'GenFund Statement'!R15*$Q$2/P$2/1000000</f>
        <v>73.242441455999995</v>
      </c>
      <c r="Q11" s="1">
        <f>'GenFund Statement'!S15*$Q$2/Q$2/1000000</f>
        <v>72.690493000000004</v>
      </c>
    </row>
    <row r="12" spans="1:17">
      <c r="A12" s="1" t="s">
        <v>11</v>
      </c>
      <c r="B12" s="1">
        <f>'GenFund Statement'!D16*$Q$2/B$2/1000000</f>
        <v>105.83365842315173</v>
      </c>
      <c r="C12" s="1">
        <f>'GenFund Statement'!E16*$Q$2/C$2/1000000</f>
        <v>207.98254023971239</v>
      </c>
      <c r="D12" s="1">
        <f>'GenFund Statement'!F16*$Q$2/D$2/1000000</f>
        <v>279.03578357572979</v>
      </c>
      <c r="E12" s="1">
        <f>'GenFund Statement'!G16*$Q$2/E$2/1000000</f>
        <v>377.1003385188497</v>
      </c>
      <c r="F12" s="1">
        <f>'GenFund Statement'!H16*$Q$2/F$2/1000000</f>
        <v>364.89503474120005</v>
      </c>
      <c r="G12" s="1">
        <f>'GenFund Statement'!I16*$Q$2/G$2/1000000</f>
        <v>365.26210538753656</v>
      </c>
      <c r="H12" s="1">
        <f>'GenFund Statement'!J16*$Q$2/H$2/1000000</f>
        <v>347.32178258311689</v>
      </c>
      <c r="I12" s="1">
        <f>'GenFund Statement'!K16*$Q$2/I$2/1000000</f>
        <v>360.43155994660259</v>
      </c>
      <c r="J12" s="1">
        <f>'GenFund Statement'!L16*$Q$2/J$2/1000000</f>
        <v>356.97582967923029</v>
      </c>
      <c r="K12" s="1">
        <f>'GenFund Statement'!M16*$Q$2/K$2/1000000</f>
        <v>354.14787977152577</v>
      </c>
      <c r="L12" s="1">
        <f>'GenFund Statement'!N16*$Q$2/L$2/1000000</f>
        <v>360.75015591756443</v>
      </c>
      <c r="M12" s="1">
        <f>'GenFund Statement'!O16*$Q$2/M$2/1000000</f>
        <v>330.94225420375039</v>
      </c>
      <c r="N12" s="1">
        <f>'GenFund Statement'!P16*$Q$2/N$2/1000000</f>
        <v>335.2810219628945</v>
      </c>
      <c r="O12" s="1">
        <f>'GenFund Statement'!Q16*$Q$2/O$2/1000000</f>
        <v>323.87662966104</v>
      </c>
      <c r="P12" s="1">
        <f>'GenFund Statement'!R16*$Q$2/P$2/1000000</f>
        <v>315.56683927200004</v>
      </c>
      <c r="Q12" s="1">
        <f>'GenFund Statement'!S16*$Q$2/Q$2/1000000</f>
        <v>306.91867100000002</v>
      </c>
    </row>
    <row r="13" spans="1:17">
      <c r="A13" s="1" t="s">
        <v>12</v>
      </c>
      <c r="B13" s="1">
        <f>'GenFund Statement'!D17*$Q$2/B$2/1000000</f>
        <v>45.706129744115977</v>
      </c>
      <c r="C13" s="1">
        <f>'GenFund Statement'!E17*$Q$2/C$2/1000000</f>
        <v>48.489745724969168</v>
      </c>
      <c r="D13" s="1">
        <f>'GenFund Statement'!F17*$Q$2/D$2/1000000</f>
        <v>50.829746609423097</v>
      </c>
      <c r="E13" s="1">
        <f>'GenFund Statement'!G17*$Q$2/E$2/1000000</f>
        <v>51.109006253946966</v>
      </c>
      <c r="F13" s="1">
        <f>'GenFund Statement'!H17*$Q$2/F$2/1000000</f>
        <v>62.335340193948369</v>
      </c>
      <c r="G13" s="1">
        <f>'GenFund Statement'!I17*$Q$2/G$2/1000000</f>
        <v>73.168476331579825</v>
      </c>
      <c r="H13" s="1">
        <f>'GenFund Statement'!J17*$Q$2/H$2/1000000</f>
        <v>57.501541053017007</v>
      </c>
      <c r="I13" s="1">
        <f>'GenFund Statement'!K17*$Q$2/I$2/1000000</f>
        <v>58.128260800118127</v>
      </c>
      <c r="J13" s="1">
        <f>'GenFund Statement'!L17*$Q$2/J$2/1000000</f>
        <v>47.177928534806199</v>
      </c>
      <c r="K13" s="1">
        <f>'GenFund Statement'!M17*$Q$2/K$2/1000000</f>
        <v>40.443160660585534</v>
      </c>
      <c r="L13" s="1">
        <f>'GenFund Statement'!N17*$Q$2/L$2/1000000</f>
        <v>43.907821379417868</v>
      </c>
      <c r="M13" s="1">
        <f>'GenFund Statement'!O17*$Q$2/M$2/1000000</f>
        <v>54.033471782591469</v>
      </c>
      <c r="N13" s="1">
        <f>'GenFund Statement'!P17*$Q$2/N$2/1000000</f>
        <v>41.683056985291294</v>
      </c>
      <c r="O13" s="1">
        <f>'GenFund Statement'!Q17*$Q$2/O$2/1000000</f>
        <v>42.747937708320002</v>
      </c>
      <c r="P13" s="1">
        <f>'GenFund Statement'!R17*$Q$2/P$2/1000000</f>
        <v>27.262843487999998</v>
      </c>
      <c r="Q13" s="1">
        <f>'GenFund Statement'!S17*$Q$2/Q$2/1000000</f>
        <v>25.676086000000002</v>
      </c>
    </row>
    <row r="14" spans="1:17">
      <c r="A14" s="1" t="s">
        <v>13</v>
      </c>
      <c r="B14" s="1">
        <f>'GenFund Statement'!D18*$Q$2/B$2/1000000</f>
        <v>6.8425917559092388</v>
      </c>
      <c r="C14" s="1">
        <f>'GenFund Statement'!E18*$Q$2/C$2/1000000</f>
        <v>15.705826960885213</v>
      </c>
      <c r="D14" s="1">
        <f>'GenFund Statement'!F18*$Q$2/D$2/1000000</f>
        <v>7.4889809516120929</v>
      </c>
      <c r="E14" s="1">
        <f>'GenFund Statement'!G18*$Q$2/E$2/1000000</f>
        <v>8.0035898282263034</v>
      </c>
      <c r="F14" s="1">
        <f>'GenFund Statement'!H18*$Q$2/F$2/1000000</f>
        <v>7.1947068728005226</v>
      </c>
      <c r="G14" s="1">
        <f>'GenFund Statement'!I18*$Q$2/G$2/1000000</f>
        <v>8.387721219622911</v>
      </c>
      <c r="H14" s="1">
        <f>'GenFund Statement'!J18*$Q$2/H$2/1000000</f>
        <v>9.0559566637048867</v>
      </c>
      <c r="I14" s="1">
        <f>'GenFund Statement'!K18*$Q$2/I$2/1000000</f>
        <v>9.4028505680223304</v>
      </c>
      <c r="J14" s="1">
        <f>'GenFund Statement'!L18*$Q$2/J$2/1000000</f>
        <v>8.7695286349602384</v>
      </c>
      <c r="K14" s="1">
        <f>'GenFund Statement'!M18*$Q$2/K$2/1000000</f>
        <v>10.59997238805018</v>
      </c>
      <c r="L14" s="1">
        <f>'GenFund Statement'!N18*$Q$2/L$2/1000000</f>
        <v>9.611839647451804</v>
      </c>
      <c r="M14" s="1">
        <f>'GenFund Statement'!O18*$Q$2/M$2/1000000</f>
        <v>6.6482889464882149</v>
      </c>
      <c r="N14" s="1">
        <f>'GenFund Statement'!P18*$Q$2/N$2/1000000</f>
        <v>13.56415204870811</v>
      </c>
      <c r="O14" s="1">
        <f>'GenFund Statement'!Q18*$Q$2/O$2/1000000</f>
        <v>15.1315385436</v>
      </c>
      <c r="P14" s="1">
        <f>'GenFund Statement'!R18*$Q$2/P$2/1000000</f>
        <v>15.333931752</v>
      </c>
      <c r="Q14" s="1">
        <f>'GenFund Statement'!S18*$Q$2/Q$2/1000000</f>
        <v>14.935437</v>
      </c>
    </row>
    <row r="15" spans="1:17">
      <c r="A15" s="1" t="s">
        <v>510</v>
      </c>
      <c r="B15" s="5">
        <f>SUM(B5:B14)</f>
        <v>2718.9875098893185</v>
      </c>
      <c r="C15" s="5">
        <f t="shared" ref="C15:Q15" si="0">SUM(C5:C14)</f>
        <v>2823.6567143377938</v>
      </c>
      <c r="D15" s="5">
        <f t="shared" si="0"/>
        <v>2950.8778525395755</v>
      </c>
      <c r="E15" s="5">
        <f t="shared" si="0"/>
        <v>3120.5634857012478</v>
      </c>
      <c r="F15" s="5">
        <f t="shared" si="0"/>
        <v>3274.5081550321402</v>
      </c>
      <c r="G15" s="5">
        <f t="shared" si="0"/>
        <v>3400.3005940525454</v>
      </c>
      <c r="H15" s="5">
        <f t="shared" si="0"/>
        <v>3540.6513387828427</v>
      </c>
      <c r="I15" s="5">
        <f t="shared" si="0"/>
        <v>3755.9495560135288</v>
      </c>
      <c r="J15" s="5">
        <f t="shared" si="0"/>
        <v>3809.6026051463982</v>
      </c>
      <c r="K15" s="5">
        <f t="shared" si="0"/>
        <v>3735.6233302530522</v>
      </c>
      <c r="L15" s="5">
        <f t="shared" si="0"/>
        <v>3789.9750824921707</v>
      </c>
      <c r="M15" s="5">
        <f t="shared" si="0"/>
        <v>3750.0155981496086</v>
      </c>
      <c r="N15" s="5">
        <f t="shared" si="0"/>
        <v>3603.1507769335017</v>
      </c>
      <c r="O15" s="5">
        <f t="shared" si="0"/>
        <v>3592.4655074198399</v>
      </c>
      <c r="P15" s="5">
        <f t="shared" si="0"/>
        <v>3576.7178539679994</v>
      </c>
      <c r="Q15" s="5">
        <f t="shared" si="0"/>
        <v>3559.5476469999999</v>
      </c>
    </row>
    <row r="16" spans="1:17">
      <c r="A16" s="12"/>
    </row>
    <row r="17" spans="1:19" ht="18">
      <c r="A17" s="59" t="s">
        <v>507</v>
      </c>
    </row>
    <row r="18" spans="1:19">
      <c r="B18" s="12">
        <f>'Major expenditures'!B3</f>
        <v>1999</v>
      </c>
      <c r="C18" s="12">
        <f>'Major expenditures'!C3</f>
        <v>2000</v>
      </c>
      <c r="D18" s="12">
        <f>'Major expenditures'!D3</f>
        <v>2001</v>
      </c>
      <c r="E18" s="12">
        <f>'Major expenditures'!E3</f>
        <v>2002</v>
      </c>
      <c r="F18" s="12">
        <f>'Major expenditures'!F3</f>
        <v>2003</v>
      </c>
      <c r="G18" s="12">
        <f>'Major expenditures'!G3</f>
        <v>2004</v>
      </c>
      <c r="H18" s="12">
        <f>'Major expenditures'!H3</f>
        <v>2005</v>
      </c>
      <c r="I18" s="12">
        <f>'Major expenditures'!I3</f>
        <v>2006</v>
      </c>
      <c r="J18" s="12">
        <f>'Major expenditures'!J3</f>
        <v>2007</v>
      </c>
      <c r="K18" s="12">
        <f>'Major expenditures'!K3</f>
        <v>2008</v>
      </c>
      <c r="L18" s="12">
        <f>'Major expenditures'!L3</f>
        <v>2009</v>
      </c>
      <c r="M18" s="12">
        <f>'Major expenditures'!M3</f>
        <v>2010</v>
      </c>
      <c r="N18" s="12">
        <f>'Major expenditures'!N3</f>
        <v>2011</v>
      </c>
      <c r="O18" s="12">
        <f>'Major expenditures'!O3</f>
        <v>2012</v>
      </c>
      <c r="P18" s="12">
        <f>'Major expenditures'!P3</f>
        <v>2013</v>
      </c>
      <c r="Q18" s="12">
        <f>'Major expenditures'!Q3</f>
        <v>2014</v>
      </c>
      <c r="R18" t="s">
        <v>387</v>
      </c>
      <c r="S18" t="s">
        <v>475</v>
      </c>
    </row>
    <row r="19" spans="1:19">
      <c r="A19" t="str">
        <f>'GenFund Statement'!A58</f>
        <v>Public School Operating  (School Transfer Fund)</v>
      </c>
      <c r="B19" s="26">
        <f>'GenFund Statement'!D58/1000000*$Q$2/B$2</f>
        <v>1248.2657401747965</v>
      </c>
      <c r="C19" s="26">
        <f>'GenFund Statement'!E58/1000000*$Q$2/C$2</f>
        <v>1271.8512377724478</v>
      </c>
      <c r="D19" s="26">
        <f>'GenFund Statement'!F58/1000000*$Q$2/D$2</f>
        <v>1361.4950957691017</v>
      </c>
      <c r="E19" s="26">
        <f>'GenFund Statement'!G58/1000000*$Q$2/E$2</f>
        <v>1464.9891370741379</v>
      </c>
      <c r="F19" s="26">
        <f>'GenFund Statement'!H58/1000000*$Q$2/F$2</f>
        <v>1550.3424726628016</v>
      </c>
      <c r="G19" s="26">
        <f>'GenFund Statement'!I58/1000000*$Q$2/G$2</f>
        <v>1603.1152233742091</v>
      </c>
      <c r="H19" s="26">
        <f>'GenFund Statement'!J58/1000000*$Q$2/H$2</f>
        <v>1652.4541519185041</v>
      </c>
      <c r="I19" s="26">
        <f>'GenFund Statement'!K58/1000000*$Q$2/I$2</f>
        <v>1732.7221123372926</v>
      </c>
      <c r="J19" s="26">
        <f>'GenFund Statement'!L58/1000000*$Q$2/J$2</f>
        <v>1804.6540057671878</v>
      </c>
      <c r="K19" s="26">
        <f>'GenFund Statement'!M58/1000000*$Q$2/K$2</f>
        <v>1798.4354934861201</v>
      </c>
      <c r="L19" s="26">
        <f>'GenFund Statement'!N58/1000000*$Q$2/L$2</f>
        <v>1850.3592529048233</v>
      </c>
      <c r="M19" s="26">
        <f>'GenFund Statement'!O58/1000000*$Q$2/M$2</f>
        <v>1820.498051144853</v>
      </c>
      <c r="N19" s="26">
        <f>'GenFund Statement'!P58/1000000*$Q$2/N$2</f>
        <v>1748.5051240313294</v>
      </c>
      <c r="O19" s="26">
        <f>'GenFund Statement'!Q58/1000000*$Q$2/O$2</f>
        <v>1712.25287609712</v>
      </c>
      <c r="P19" s="26">
        <f>'GenFund Statement'!R58/1000000*$Q$2/P$2</f>
        <v>1737.1885981200001</v>
      </c>
      <c r="Q19" s="26">
        <f>'GenFund Statement'!S58/1000000*$Q$2/Q$2</f>
        <v>1716.9887309999997</v>
      </c>
      <c r="R19" s="11">
        <f>Q19/$Q$29</f>
        <v>0.47875396685049298</v>
      </c>
      <c r="S19" s="11">
        <f>(Q19/D19)^(1/($Q$18-$D$18))-1</f>
        <v>1.8005454301052159E-2</v>
      </c>
    </row>
    <row r="20" spans="1:19">
      <c r="A20" t="str">
        <f>'GenFund Statement'!A49</f>
        <v>Personnel Services</v>
      </c>
      <c r="B20" s="26">
        <f>'GenFund Statement'!D49/1000000*$Q$2/B$2</f>
        <v>562.46786838752575</v>
      </c>
      <c r="C20" s="26">
        <f>'GenFund Statement'!E49/1000000*$Q$2/C$2</f>
        <v>592.44260878554599</v>
      </c>
      <c r="D20" s="26">
        <f>'GenFund Statement'!F49/1000000*$Q$2/D$2</f>
        <v>621.36660018920361</v>
      </c>
      <c r="E20" s="26">
        <f>'GenFund Statement'!G49/1000000*$Q$2/E$2</f>
        <v>648.05142613763996</v>
      </c>
      <c r="F20" s="26">
        <f>'GenFund Statement'!H49/1000000*$Q$2/F$2</f>
        <v>670.80894610679502</v>
      </c>
      <c r="G20" s="26">
        <f>'GenFund Statement'!I49/1000000*$Q$2/G$2</f>
        <v>679.42887283002187</v>
      </c>
      <c r="H20" s="26">
        <f>'GenFund Statement'!J49/1000000*$Q$2/H$2</f>
        <v>690.87345691378198</v>
      </c>
      <c r="I20" s="26">
        <f>'GenFund Statement'!K49/1000000*$Q$2/I$2</f>
        <v>725.58829517854156</v>
      </c>
      <c r="J20" s="26">
        <f>'GenFund Statement'!L49/1000000*$Q$2/J$2</f>
        <v>762.39163610103071</v>
      </c>
      <c r="K20" s="26">
        <f>'GenFund Statement'!M49/1000000*$Q$2/K$2</f>
        <v>773.88830732567749</v>
      </c>
      <c r="L20" s="26">
        <f>'GenFund Statement'!N49/1000000*$Q$2/L$2</f>
        <v>790.27402472545509</v>
      </c>
      <c r="M20" s="26">
        <f>'GenFund Statement'!O49/1000000*$Q$2/M$2</f>
        <v>753.9784801194379</v>
      </c>
      <c r="N20" s="26">
        <f>'GenFund Statement'!P49/1000000*$Q$2/N$2</f>
        <v>716.89254237485659</v>
      </c>
      <c r="O20" s="26">
        <f>'GenFund Statement'!Q49/1000000*$Q$2/O$2</f>
        <v>717.80015913552006</v>
      </c>
      <c r="P20" s="26">
        <f>'GenFund Statement'!R49/1000000*$Q$2/P$2</f>
        <v>738.14786901599996</v>
      </c>
      <c r="Q20" s="26">
        <f>'GenFund Statement'!S49/1000000*$Q$2/Q$2</f>
        <v>722.84745799999996</v>
      </c>
      <c r="R20" s="11">
        <f>Q20/$Q$29</f>
        <v>0.20155408227038338</v>
      </c>
      <c r="S20" s="11">
        <f>(Q20/D20)^(1/($Q$18-$D$18))-1</f>
        <v>1.1704659582270516E-2</v>
      </c>
    </row>
    <row r="21" spans="1:19">
      <c r="A21" t="str">
        <f>'GenFund Statement'!A50</f>
        <v>Operating Expenses</v>
      </c>
      <c r="B21" s="26">
        <f>'GenFund Statement'!D50/1000000*$Q$2/B$2</f>
        <v>360.0545334707594</v>
      </c>
      <c r="C21" s="26">
        <f>'GenFund Statement'!E50/1000000*$Q$2/C$2</f>
        <v>381.45503410947504</v>
      </c>
      <c r="D21" s="26">
        <f>'GenFund Statement'!F50/1000000*$Q$2/D$2</f>
        <v>376.8438573758425</v>
      </c>
      <c r="E21" s="26">
        <f>'GenFund Statement'!G50/1000000*$Q$2/E$2</f>
        <v>395.84003977972975</v>
      </c>
      <c r="F21" s="26">
        <f>'GenFund Statement'!H50/1000000*$Q$2/F$2</f>
        <v>408.03784048592144</v>
      </c>
      <c r="G21" s="26">
        <f>'GenFund Statement'!I50/1000000*$Q$2/G$2</f>
        <v>398.13738754512212</v>
      </c>
      <c r="H21" s="26">
        <f>'GenFund Statement'!J50/1000000*$Q$2/H$2</f>
        <v>418.24686035838533</v>
      </c>
      <c r="I21" s="26">
        <f>'GenFund Statement'!K50/1000000*$Q$2/I$2</f>
        <v>415.59647573707684</v>
      </c>
      <c r="J21" s="26">
        <f>'GenFund Statement'!L50/1000000*$Q$2/J$2</f>
        <v>411.66220969653494</v>
      </c>
      <c r="K21" s="26">
        <f>'GenFund Statement'!M50/1000000*$Q$2/K$2</f>
        <v>410.03293149078007</v>
      </c>
      <c r="L21" s="26">
        <f>'GenFund Statement'!N50/1000000*$Q$2/L$2</f>
        <v>417.89069856532763</v>
      </c>
      <c r="M21" s="26">
        <f>'GenFund Statement'!O50/1000000*$Q$2/M$2</f>
        <v>366.897651144637</v>
      </c>
      <c r="N21" s="26">
        <f>'GenFund Statement'!P50/1000000*$Q$2/N$2</f>
        <v>359.93391705579239</v>
      </c>
      <c r="O21" s="26">
        <f>'GenFund Statement'!Q50/1000000*$Q$2/O$2</f>
        <v>368.97738255911997</v>
      </c>
      <c r="P21" s="26">
        <f>'GenFund Statement'!R50/1000000*$Q$2/P$2</f>
        <v>389.30463556799998</v>
      </c>
      <c r="Q21" s="26">
        <f>'GenFund Statement'!S50/1000000*$Q$2/Q$2</f>
        <v>333.34723200000002</v>
      </c>
      <c r="R21" s="11">
        <f>Q21/$Q$29</f>
        <v>9.2948373380227864E-2</v>
      </c>
      <c r="S21" s="11">
        <f>(Q21/D21)^(1/($Q$18-$D$18))-1</f>
        <v>-9.3899628874142271E-3</v>
      </c>
    </row>
    <row r="22" spans="1:19">
      <c r="A22" t="str">
        <f>'GenFund Statement'!A53</f>
        <v>Non-school Fringe Benefits</v>
      </c>
      <c r="B22" s="26">
        <f>'GenFund Statement'!D53/1000000*$Q$2/B$2</f>
        <v>125.32048789377534</v>
      </c>
      <c r="C22" s="26">
        <f>'GenFund Statement'!E53/1000000*$Q$2/C$2</f>
        <v>134.87996866428173</v>
      </c>
      <c r="D22" s="26">
        <f>'GenFund Statement'!F53/1000000*$Q$2/D$2</f>
        <v>149.62341104009695</v>
      </c>
      <c r="E22" s="26">
        <f>'GenFund Statement'!G53/1000000*$Q$2/E$2</f>
        <v>149.80664708400772</v>
      </c>
      <c r="F22" s="26">
        <f>'GenFund Statement'!H53/1000000*$Q$2/F$2</f>
        <v>169.72824933845794</v>
      </c>
      <c r="G22" s="26">
        <f>'GenFund Statement'!I53/1000000*$Q$2/G$2</f>
        <v>171.58767040791145</v>
      </c>
      <c r="H22" s="26">
        <f>'GenFund Statement'!J53/1000000*$Q$2/H$2</f>
        <v>191.16824626536828</v>
      </c>
      <c r="I22" s="26">
        <f>'GenFund Statement'!K53/1000000*$Q$2/I$2</f>
        <v>200.02630748174317</v>
      </c>
      <c r="J22" s="26">
        <f>'GenFund Statement'!L53/1000000*$Q$2/J$2</f>
        <v>216.87659290053253</v>
      </c>
      <c r="K22" s="26">
        <f>'GenFund Statement'!M53/1000000*$Q$2/K$2</f>
        <v>222.07014012139607</v>
      </c>
      <c r="L22" s="26">
        <f>'GenFund Statement'!N53/1000000*$Q$2/L$2</f>
        <v>226.72165548389185</v>
      </c>
      <c r="M22" s="26">
        <f>'GenFund Statement'!O53/1000000*$Q$2/M$2</f>
        <v>225.82192297666458</v>
      </c>
      <c r="N22" s="26">
        <f>'GenFund Statement'!P53/1000000*$Q$2/N$2</f>
        <v>253.82891290670216</v>
      </c>
      <c r="O22" s="26">
        <f>'GenFund Statement'!Q53/1000000*$Q$2/O$2</f>
        <v>276.48454743143998</v>
      </c>
      <c r="P22" s="26">
        <f>'GenFund Statement'!R53/1000000*$Q$2/P$2</f>
        <v>292.85600846399996</v>
      </c>
      <c r="Q22" s="26">
        <f>'GenFund Statement'!S53/1000000*$Q$2/Q$2</f>
        <v>297.56147099999998</v>
      </c>
      <c r="R22" s="11">
        <f>Q22/$Q$29</f>
        <v>8.297010460875176E-2</v>
      </c>
      <c r="S22" s="11">
        <f>(Q22/D22)^(1/($Q$18-$D$18))-1</f>
        <v>5.430792916343985E-2</v>
      </c>
    </row>
    <row r="23" spans="1:19">
      <c r="A23" t="str">
        <f>'GenFund Statement'!A64</f>
        <v xml:space="preserve">School Debt Service   </v>
      </c>
      <c r="B23" s="26">
        <f>'GenFund Statement'!D64/1000000*$Q$2/B$2</f>
        <v>121.54955645179236</v>
      </c>
      <c r="C23" s="26">
        <f>'GenFund Statement'!E64/1000000*$Q$2/C$2</f>
        <v>126.78638757466163</v>
      </c>
      <c r="D23" s="26">
        <f>'GenFund Statement'!F64/1000000*$Q$2/D$2</f>
        <v>131.2583239236636</v>
      </c>
      <c r="E23" s="26">
        <f>'GenFund Statement'!G64/1000000*$Q$2/E$2</f>
        <v>143.15796685588407</v>
      </c>
      <c r="F23" s="26">
        <f>'GenFund Statement'!H64/1000000*$Q$2/F$2</f>
        <v>150.6801641323942</v>
      </c>
      <c r="G23" s="26">
        <f>'GenFund Statement'!I64/1000000*$Q$2/G$2</f>
        <v>156.19240278095324</v>
      </c>
      <c r="H23" s="26">
        <f>'GenFund Statement'!J64/1000000*$Q$2/H$2</f>
        <v>158.11092546229091</v>
      </c>
      <c r="I23" s="26">
        <f>'GenFund Statement'!K64/1000000*$Q$2/I$2</f>
        <v>157.71366756263774</v>
      </c>
      <c r="J23" s="26">
        <f>'GenFund Statement'!L64/1000000*$Q$2/J$2</f>
        <v>167.45627168188602</v>
      </c>
      <c r="K23" s="26">
        <f>'GenFund Statement'!M64/1000000*$Q$2/K$2</f>
        <v>167.60003799775035</v>
      </c>
      <c r="L23" s="26">
        <f>'GenFund Statement'!N64/1000000*$Q$2/L$2</f>
        <v>175.90483165130479</v>
      </c>
      <c r="M23" s="26">
        <f>'GenFund Statement'!O64/1000000*$Q$2/M$2</f>
        <v>183.28972288783277</v>
      </c>
      <c r="N23" s="26">
        <f>'GenFund Statement'!P64/1000000*$Q$2/N$2</f>
        <v>173.81962420986096</v>
      </c>
      <c r="O23" s="26">
        <f>'GenFund Statement'!Q64/1000000*$Q$2/O$2</f>
        <v>169.79690300832002</v>
      </c>
      <c r="P23" s="26">
        <f>'GenFund Statement'!R64/1000000*$Q$2/P$2</f>
        <v>170.02929004800004</v>
      </c>
      <c r="Q23" s="26">
        <f>'GenFund Statement'!S64/1000000*$Q$2/Q$2</f>
        <v>172.367649</v>
      </c>
      <c r="R23" s="11">
        <f>Q23/$Q$29</f>
        <v>4.806187380588197E-2</v>
      </c>
      <c r="S23" s="11">
        <f>(Q23/D23)^(1/($Q$18-$D$18))-1</f>
        <v>2.1179818692776298E-2</v>
      </c>
    </row>
    <row r="24" spans="1:19">
      <c r="A24" t="str">
        <f>'GenFund Statement'!A63</f>
        <v xml:space="preserve">County Debt Service   </v>
      </c>
      <c r="B24" s="26">
        <f>'GenFund Statement'!D63/1000000*$Q$2/B$2</f>
        <v>138.68453876071015</v>
      </c>
      <c r="C24" s="26">
        <f>'GenFund Statement'!E63/1000000*$Q$2/C$2</f>
        <v>134.08863858788797</v>
      </c>
      <c r="D24" s="26">
        <f>'GenFund Statement'!F63/1000000*$Q$2/D$2</f>
        <v>130.45458780542987</v>
      </c>
      <c r="E24" s="26">
        <f>'GenFund Statement'!G63/1000000*$Q$2/E$2</f>
        <v>132.95847324387739</v>
      </c>
      <c r="F24" s="26">
        <f>'GenFund Statement'!H63/1000000*$Q$2/F$2</f>
        <v>132.75410417637079</v>
      </c>
      <c r="G24" s="26">
        <f>'GenFund Statement'!I63/1000000*$Q$2/G$2</f>
        <v>127.18680993375789</v>
      </c>
      <c r="H24" s="26">
        <f>'GenFund Statement'!J63/1000000*$Q$2/H$2</f>
        <v>123.35560739581874</v>
      </c>
      <c r="I24" s="26">
        <f>'GenFund Statement'!K63/1000000*$Q$2/I$2</f>
        <v>119.50074466469941</v>
      </c>
      <c r="J24" s="26">
        <f>'GenFund Statement'!L63/1000000*$Q$2/J$2</f>
        <v>130.28756217711876</v>
      </c>
      <c r="K24" s="26">
        <f>'GenFund Statement'!M63/1000000*$Q$2/K$2</f>
        <v>128.51126436737877</v>
      </c>
      <c r="L24" s="26">
        <f>'GenFund Statement'!N63/1000000*$Q$2/L$2</f>
        <v>128.73525130257298</v>
      </c>
      <c r="M24" s="26">
        <f>'GenFund Statement'!O63/1000000*$Q$2/M$2</f>
        <v>124.15542174910301</v>
      </c>
      <c r="N24" s="26">
        <f>'GenFund Statement'!P63/1000000*$Q$2/N$2</f>
        <v>131.99592977359362</v>
      </c>
      <c r="O24" s="26">
        <f>'GenFund Statement'!Q63/1000000*$Q$2/O$2</f>
        <v>124.13261017368001</v>
      </c>
      <c r="P24" s="26">
        <f>'GenFund Statement'!R63/1000000*$Q$2/P$2</f>
        <v>120.592371336</v>
      </c>
      <c r="Q24" s="26">
        <f>'GenFund Statement'!S63/1000000*$Q$2/Q$2</f>
        <v>118.79799199999999</v>
      </c>
      <c r="R24" s="11">
        <f>Q24/$Q$29</f>
        <v>3.3124859177583697E-2</v>
      </c>
      <c r="S24" s="11">
        <f>(Q24/D24)^(1/($Q$18-$D$18))-1</f>
        <v>-7.174193693148756E-3</v>
      </c>
    </row>
    <row r="25" spans="1:19">
      <c r="A25" t="str">
        <f>'GenFund Statement'!A76</f>
        <v xml:space="preserve">Fairfax-Falls Church Community Services Board </v>
      </c>
      <c r="B25" s="26">
        <f>'GenFund Statement'!D76/1000000*$Q$2/B$2</f>
        <v>76.892618319086836</v>
      </c>
      <c r="C25" s="26">
        <f>'GenFund Statement'!E76/1000000*$Q$2/C$2</f>
        <v>83.163245501008319</v>
      </c>
      <c r="D25" s="26">
        <f>'GenFund Statement'!F76/1000000*$Q$2/D$2</f>
        <v>93.618794447347454</v>
      </c>
      <c r="E25" s="26">
        <f>'GenFund Statement'!G76/1000000*$Q$2/E$2</f>
        <v>101.19336828678696</v>
      </c>
      <c r="F25" s="26">
        <f>'GenFund Statement'!H76/1000000*$Q$2/F$2</f>
        <v>103.98825505978513</v>
      </c>
      <c r="G25" s="26">
        <f>'GenFund Statement'!I76/1000000*$Q$2/G$2</f>
        <v>104.13103716715598</v>
      </c>
      <c r="H25" s="26">
        <f>'GenFund Statement'!J76/1000000*$Q$2/H$2</f>
        <v>102.55222557531991</v>
      </c>
      <c r="I25" s="26">
        <f>'GenFund Statement'!K76/1000000*$Q$2/I$2</f>
        <v>110.13349912440427</v>
      </c>
      <c r="J25" s="26">
        <f>'GenFund Statement'!L76/1000000*$Q$2/J$2</f>
        <v>115.27408085789573</v>
      </c>
      <c r="K25" s="26">
        <f>'GenFund Statement'!M76/1000000*$Q$2/K$2</f>
        <v>113.7117679176495</v>
      </c>
      <c r="L25" s="26">
        <f>'GenFund Statement'!N76/1000000*$Q$2/L$2</f>
        <v>115.38386411135221</v>
      </c>
      <c r="M25" s="26">
        <f>'GenFund Statement'!O76/1000000*$Q$2/M$2</f>
        <v>104.77431587686762</v>
      </c>
      <c r="N25" s="26">
        <f>'GenFund Statement'!P76/1000000*$Q$2/N$2</f>
        <v>101.0388346789132</v>
      </c>
      <c r="O25" s="26">
        <f>'GenFund Statement'!Q76/1000000*$Q$2/O$2</f>
        <v>106.82363421072</v>
      </c>
      <c r="P25" s="26">
        <f>'GenFund Statement'!R76/1000000*$Q$2/P$2</f>
        <v>113.11805148000001</v>
      </c>
      <c r="Q25" s="26">
        <f>'GenFund Statement'!S76/1000000*$Q$2/Q$2</f>
        <v>109.23325800000001</v>
      </c>
      <c r="R25" s="11">
        <f>Q25/$Q$29</f>
        <v>3.0457890978146065E-2</v>
      </c>
      <c r="S25" s="11">
        <f>(Q25/D25)^(1/($Q$18-$D$18))-1</f>
        <v>1.1936401490590498E-2</v>
      </c>
    </row>
    <row r="26" spans="1:19">
      <c r="A26" t="str">
        <f>'GenFund Statement'!A75</f>
        <v xml:space="preserve">County Transit Systems   </v>
      </c>
      <c r="B26" s="26">
        <f>'GenFund Statement'!D75/1000000*$Q$2/B$2</f>
        <v>30.641319982603999</v>
      </c>
      <c r="C26" s="26">
        <f>'GenFund Statement'!E75/1000000*$Q$2/C$2</f>
        <v>26.611448079174497</v>
      </c>
      <c r="D26" s="26">
        <f>'GenFund Statement'!F75/1000000*$Q$2/D$2</f>
        <v>21.913461156284669</v>
      </c>
      <c r="E26" s="26">
        <f>'GenFund Statement'!G75/1000000*$Q$2/E$2</f>
        <v>21.790893535675387</v>
      </c>
      <c r="F26" s="26">
        <f>'GenFund Statement'!H75/1000000*$Q$2/F$2</f>
        <v>23.793258826540182</v>
      </c>
      <c r="G26" s="26">
        <f>'GenFund Statement'!I75/1000000*$Q$2/G$2</f>
        <v>25.381619300562804</v>
      </c>
      <c r="H26" s="26">
        <f>'GenFund Statement'!J75/1000000*$Q$2/H$2</f>
        <v>26.691887926075783</v>
      </c>
      <c r="I26" s="26">
        <f>'GenFund Statement'!K75/1000000*$Q$2/I$2</f>
        <v>31.943771151502368</v>
      </c>
      <c r="J26" s="26">
        <f>'GenFund Statement'!L75/1000000*$Q$2/J$2</f>
        <v>36.482853733339255</v>
      </c>
      <c r="K26" s="26">
        <f>'GenFund Statement'!M75/1000000*$Q$2/K$2</f>
        <v>39.295653694294288</v>
      </c>
      <c r="L26" s="26">
        <f>'GenFund Statement'!N75/1000000*$Q$2/L$2</f>
        <v>37.968502982148735</v>
      </c>
      <c r="M26" s="26">
        <f>'GenFund Statement'!O75/1000000*$Q$2/M$2</f>
        <v>24.132687616973833</v>
      </c>
      <c r="N26" s="26">
        <f>'GenFund Statement'!P75/1000000*$Q$2/N$2</f>
        <v>34.709970619757584</v>
      </c>
      <c r="O26" s="26">
        <f>'GenFund Statement'!Q75/1000000*$Q$2/O$2</f>
        <v>36.624799146720008</v>
      </c>
      <c r="P26" s="26">
        <f>'GenFund Statement'!R75/1000000*$Q$2/P$2</f>
        <v>37.717266647999999</v>
      </c>
      <c r="Q26" s="26">
        <f>'GenFund Statement'!S75/1000000*$Q$2/Q$2</f>
        <v>34.547739</v>
      </c>
      <c r="R26" s="11">
        <f>Q26/$Q$29</f>
        <v>9.6330667716918675E-3</v>
      </c>
      <c r="S26" s="11">
        <f>(Q26/D26)^(1/($Q$18-$D$18))-1</f>
        <v>3.5638907297246947E-2</v>
      </c>
    </row>
    <row r="27" spans="1:19">
      <c r="A27" t="s">
        <v>508</v>
      </c>
      <c r="B27" s="28">
        <f t="shared" ref="B27:P27" si="1">SUM(B19:B26)</f>
        <v>2663.8766634410504</v>
      </c>
      <c r="C27" s="28">
        <f t="shared" si="1"/>
        <v>2751.2785690744831</v>
      </c>
      <c r="D27" s="28">
        <f t="shared" si="1"/>
        <v>2886.5741317069701</v>
      </c>
      <c r="E27" s="28">
        <f t="shared" si="1"/>
        <v>3057.7879519977396</v>
      </c>
      <c r="F27" s="28">
        <f t="shared" si="1"/>
        <v>3210.133290789066</v>
      </c>
      <c r="G27" s="28">
        <f t="shared" si="1"/>
        <v>3265.161023339695</v>
      </c>
      <c r="H27" s="28">
        <f t="shared" si="1"/>
        <v>3363.4533618155451</v>
      </c>
      <c r="I27" s="28">
        <f t="shared" si="1"/>
        <v>3493.2248732378985</v>
      </c>
      <c r="J27" s="28">
        <f t="shared" si="1"/>
        <v>3645.0852129155251</v>
      </c>
      <c r="K27" s="28">
        <f t="shared" si="1"/>
        <v>3653.5455964010466</v>
      </c>
      <c r="L27" s="28">
        <f t="shared" si="1"/>
        <v>3743.2380817268768</v>
      </c>
      <c r="M27" s="28">
        <f t="shared" si="1"/>
        <v>3603.5482535163696</v>
      </c>
      <c r="N27" s="28">
        <f t="shared" si="1"/>
        <v>3520.7248556508061</v>
      </c>
      <c r="O27" s="28">
        <f t="shared" si="1"/>
        <v>3512.8929117626403</v>
      </c>
      <c r="P27" s="28">
        <f t="shared" si="1"/>
        <v>3598.9540906799994</v>
      </c>
      <c r="Q27" s="28">
        <f>SUM(Q19:Q26)</f>
        <v>3505.6915299999996</v>
      </c>
      <c r="R27" s="29">
        <f>SUM(R19:R26)</f>
        <v>0.97750421784315966</v>
      </c>
    </row>
    <row r="28" spans="1:19">
      <c r="A28" t="s">
        <v>505</v>
      </c>
      <c r="B28" s="57">
        <f>B27/B29</f>
        <v>0.98318898440204594</v>
      </c>
      <c r="C28" s="57">
        <f>C27/C29</f>
        <v>0.97038259519434655</v>
      </c>
      <c r="D28" s="57">
        <f>D27/D29</f>
        <v>0.97293551677439971</v>
      </c>
      <c r="E28" s="57">
        <f t="shared" ref="E28:Q28" si="2">E27/E29</f>
        <v>0.98235375687167104</v>
      </c>
      <c r="F28" s="57">
        <f t="shared" si="2"/>
        <v>0.98850856424612576</v>
      </c>
      <c r="G28" s="57">
        <f t="shared" si="2"/>
        <v>0.97209565696827527</v>
      </c>
      <c r="H28" s="57">
        <f t="shared" si="2"/>
        <v>0.9579052887740207</v>
      </c>
      <c r="I28" s="57">
        <f t="shared" si="2"/>
        <v>0.92669212059010209</v>
      </c>
      <c r="J28" s="57">
        <f t="shared" si="2"/>
        <v>0.96064376325800549</v>
      </c>
      <c r="K28" s="57">
        <f t="shared" si="2"/>
        <v>0.97056691904414272</v>
      </c>
      <c r="L28" s="57">
        <f t="shared" si="2"/>
        <v>0.98148424706091086</v>
      </c>
      <c r="M28" s="57">
        <f t="shared" si="2"/>
        <v>0.97336684548719965</v>
      </c>
      <c r="N28" s="57">
        <f t="shared" si="2"/>
        <v>0.97357668359702176</v>
      </c>
      <c r="O28" s="57">
        <f t="shared" si="2"/>
        <v>0.96819662596168143</v>
      </c>
      <c r="P28" s="57">
        <f t="shared" si="2"/>
        <v>0.97026228574685702</v>
      </c>
      <c r="Q28" s="57">
        <f t="shared" si="2"/>
        <v>0.97750421784315955</v>
      </c>
      <c r="R28" s="56"/>
    </row>
    <row r="29" spans="1:19">
      <c r="A29" t="s">
        <v>503</v>
      </c>
      <c r="B29" s="26">
        <f>'GenFund Statement'!D104/1000000*$Q$2/B$2</f>
        <v>2709.4248468021251</v>
      </c>
      <c r="C29" s="26">
        <f>'GenFund Statement'!E104/1000000*$Q$2/C$2</f>
        <v>2835.2513562173503</v>
      </c>
      <c r="D29" s="26">
        <f>'GenFund Statement'!F104/1000000*$Q$2/D$2</f>
        <v>2966.8709610652409</v>
      </c>
      <c r="E29" s="26">
        <f>'GenFund Statement'!G104/1000000*$Q$2/E$2</f>
        <v>3112.7156898502003</v>
      </c>
      <c r="F29" s="26">
        <f>'GenFund Statement'!H104/1000000*$Q$2/F$2</f>
        <v>3247.4511672412627</v>
      </c>
      <c r="G29" s="26">
        <f>'GenFund Statement'!I104/1000000*$Q$2/G$2</f>
        <v>3358.8886031266929</v>
      </c>
      <c r="H29" s="26">
        <f>'GenFund Statement'!J104/1000000*$Q$2/H$2</f>
        <v>3511.2587864717561</v>
      </c>
      <c r="I29" s="26">
        <f>'GenFund Statement'!K104/1000000*$Q$2/I$2</f>
        <v>3769.5635860305697</v>
      </c>
      <c r="J29" s="26">
        <f>'GenFund Statement'!L104/1000000*$Q$2/J$2</f>
        <v>3794.4192762500079</v>
      </c>
      <c r="K29" s="26">
        <f>'GenFund Statement'!M104/1000000*$Q$2/K$2</f>
        <v>3764.341772537663</v>
      </c>
      <c r="L29" s="26">
        <f>'GenFund Statement'!N104/1000000*$Q$2/L$2</f>
        <v>3813.854468817136</v>
      </c>
      <c r="M29" s="26">
        <f>'GenFund Statement'!O104/1000000*$Q$2/M$2</f>
        <v>3702.1481368750383</v>
      </c>
      <c r="N29" s="26">
        <f>'GenFund Statement'!P104/1000000*$Q$2/N$2</f>
        <v>3616.2789382372757</v>
      </c>
      <c r="O29" s="26">
        <f>'GenFund Statement'!Q104/1000000*$Q$2/O$2</f>
        <v>3628.2846041457606</v>
      </c>
      <c r="P29" s="26">
        <f>'GenFund Statement'!R104/1000000*$Q$2/P$2</f>
        <v>3709.2589741439997</v>
      </c>
      <c r="Q29" s="26">
        <f>'GenFund Statement'!S104/1000000*$Q$2/Q$2</f>
        <v>3586.3697219999999</v>
      </c>
    </row>
    <row r="30" spans="1:19">
      <c r="G30" s="26"/>
    </row>
    <row r="31" spans="1:19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9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2:15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2:15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2:15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2:15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2:1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2:15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X137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22" sqref="E22"/>
    </sheetView>
  </sheetViews>
  <sheetFormatPr defaultRowHeight="15"/>
  <cols>
    <col min="1" max="1" width="47.85546875" customWidth="1"/>
    <col min="2" max="2" width="8" customWidth="1"/>
    <col min="3" max="3" width="8.42578125" customWidth="1"/>
    <col min="4" max="5" width="14.5703125" customWidth="1"/>
    <col min="6" max="6" width="14.42578125" customWidth="1"/>
    <col min="7" max="11" width="14.28515625" bestFit="1" customWidth="1"/>
    <col min="12" max="12" width="14.5703125" bestFit="1" customWidth="1"/>
    <col min="13" max="14" width="14.28515625" bestFit="1" customWidth="1"/>
    <col min="15" max="16" width="14.5703125" bestFit="1" customWidth="1"/>
    <col min="17" max="17" width="14.42578125" bestFit="1" customWidth="1"/>
    <col min="18" max="18" width="14.5703125" bestFit="1" customWidth="1"/>
    <col min="19" max="19" width="15" customWidth="1"/>
    <col min="20" max="20" width="14.5703125" bestFit="1" customWidth="1"/>
    <col min="21" max="21" width="10.85546875" bestFit="1" customWidth="1"/>
  </cols>
  <sheetData>
    <row r="1" spans="1:20" ht="18.75">
      <c r="A1" s="17" t="s">
        <v>464</v>
      </c>
    </row>
    <row r="2" spans="1:20" ht="39">
      <c r="A2" s="19" t="s">
        <v>344</v>
      </c>
      <c r="B2" s="25" t="s">
        <v>366</v>
      </c>
      <c r="C2" s="25" t="s">
        <v>367</v>
      </c>
      <c r="D2">
        <v>1999</v>
      </c>
      <c r="E2">
        <v>2000</v>
      </c>
      <c r="F2">
        <v>2001</v>
      </c>
      <c r="G2">
        <v>2002</v>
      </c>
      <c r="H2">
        <v>2003</v>
      </c>
      <c r="I2">
        <v>2004</v>
      </c>
      <c r="J2">
        <v>2005</v>
      </c>
      <c r="K2">
        <v>2006</v>
      </c>
      <c r="L2">
        <v>2007</v>
      </c>
      <c r="M2">
        <v>2008</v>
      </c>
      <c r="N2">
        <v>2009</v>
      </c>
      <c r="O2">
        <v>2010</v>
      </c>
      <c r="P2">
        <v>2011</v>
      </c>
      <c r="Q2">
        <v>2012</v>
      </c>
      <c r="R2">
        <v>2013</v>
      </c>
      <c r="S2">
        <v>2014</v>
      </c>
    </row>
    <row r="3" spans="1:20">
      <c r="A3" s="19" t="s">
        <v>345</v>
      </c>
      <c r="B3" s="24"/>
      <c r="C3" s="24"/>
      <c r="D3" t="s">
        <v>2</v>
      </c>
      <c r="E3" t="s">
        <v>2</v>
      </c>
      <c r="F3" t="s">
        <v>2</v>
      </c>
      <c r="G3" t="s">
        <v>2</v>
      </c>
      <c r="H3" t="s">
        <v>2</v>
      </c>
      <c r="I3" t="s">
        <v>2</v>
      </c>
      <c r="J3" t="s">
        <v>2</v>
      </c>
      <c r="K3" t="s">
        <v>2</v>
      </c>
      <c r="L3" t="s">
        <v>2</v>
      </c>
      <c r="M3" t="s">
        <v>2</v>
      </c>
      <c r="N3" t="s">
        <v>2</v>
      </c>
      <c r="O3" t="s">
        <v>2</v>
      </c>
      <c r="P3" t="s">
        <v>2</v>
      </c>
      <c r="Q3" t="s">
        <v>2</v>
      </c>
      <c r="R3" t="s">
        <v>37</v>
      </c>
      <c r="S3" t="s">
        <v>389</v>
      </c>
    </row>
    <row r="4" spans="1:20">
      <c r="A4" s="3" t="s">
        <v>1</v>
      </c>
      <c r="B4" s="3"/>
      <c r="C4" s="3"/>
      <c r="D4" s="1"/>
      <c r="E4" s="1"/>
      <c r="F4" s="1"/>
      <c r="G4" s="1"/>
      <c r="H4" s="1"/>
      <c r="I4" s="1"/>
      <c r="J4" s="1"/>
      <c r="K4" s="1"/>
      <c r="L4" s="2"/>
      <c r="M4" s="1"/>
      <c r="N4" s="1"/>
      <c r="O4" s="1"/>
      <c r="P4" s="4"/>
      <c r="Q4" s="4"/>
      <c r="R4" s="4"/>
    </row>
    <row r="5" spans="1:20">
      <c r="A5" s="18" t="s">
        <v>509</v>
      </c>
      <c r="B5" s="1"/>
      <c r="C5" s="1"/>
      <c r="D5" s="5">
        <v>84412029</v>
      </c>
      <c r="E5" s="5">
        <v>95145739</v>
      </c>
      <c r="F5" s="5">
        <v>88484891</v>
      </c>
      <c r="G5" s="5">
        <v>84169489</v>
      </c>
      <c r="H5" s="5">
        <v>94569059</v>
      </c>
      <c r="I5" s="5">
        <v>118894312</v>
      </c>
      <c r="J5" s="5">
        <v>152344354</v>
      </c>
      <c r="K5" s="5">
        <v>177532148</v>
      </c>
      <c r="L5" s="5">
        <v>168890407</v>
      </c>
      <c r="M5" s="5">
        <v>184198079</v>
      </c>
      <c r="N5" s="5">
        <v>161392634</v>
      </c>
      <c r="O5" s="1">
        <v>185385547</v>
      </c>
      <c r="P5" s="1">
        <v>240276899</v>
      </c>
      <c r="Q5" s="1">
        <v>236235961</v>
      </c>
      <c r="R5" s="6">
        <v>209439502</v>
      </c>
      <c r="S5" s="6">
        <v>87778641</v>
      </c>
      <c r="T5" s="32"/>
    </row>
    <row r="6" spans="1:20">
      <c r="A6" s="1"/>
      <c r="B6" s="1"/>
      <c r="C6" s="1"/>
      <c r="D6" s="1"/>
      <c r="E6" s="1"/>
      <c r="F6" s="7"/>
      <c r="G6" s="7"/>
      <c r="H6" s="7"/>
      <c r="I6" s="7"/>
      <c r="J6" s="7"/>
      <c r="K6" s="7"/>
      <c r="L6" s="7"/>
      <c r="M6" s="7"/>
      <c r="N6" s="7"/>
      <c r="O6" s="1"/>
      <c r="P6" s="1"/>
      <c r="Q6" s="1"/>
      <c r="S6" s="6"/>
      <c r="T6" s="32"/>
    </row>
    <row r="7" spans="1:20">
      <c r="A7" s="18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M7" s="1"/>
      <c r="N7" s="1"/>
      <c r="O7" s="1"/>
      <c r="P7" s="1"/>
      <c r="Q7" s="1"/>
      <c r="T7" s="32"/>
    </row>
    <row r="8" spans="1:20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20">
      <c r="A9" s="1" t="s">
        <v>4</v>
      </c>
      <c r="B9" s="1"/>
      <c r="C9" s="1"/>
      <c r="D9" s="1">
        <v>943374446</v>
      </c>
      <c r="E9" s="1">
        <v>1000802816</v>
      </c>
      <c r="F9" s="1">
        <v>1085995525</v>
      </c>
      <c r="G9" s="1">
        <v>1233203875</v>
      </c>
      <c r="H9" s="1">
        <v>1396533630</v>
      </c>
      <c r="I9" s="1">
        <v>1500730717</v>
      </c>
      <c r="J9" s="1">
        <v>1637904220</v>
      </c>
      <c r="K9" s="1">
        <v>1783844578</v>
      </c>
      <c r="L9" s="1">
        <v>1896010205</v>
      </c>
      <c r="M9" s="1">
        <v>1975114074</v>
      </c>
      <c r="N9" s="1">
        <v>2047846868</v>
      </c>
      <c r="O9" s="1">
        <v>2115971076</v>
      </c>
      <c r="P9" s="1">
        <v>2019836905</v>
      </c>
      <c r="Q9" s="1">
        <v>2047283817</v>
      </c>
      <c r="R9" s="6">
        <v>2116232911</v>
      </c>
      <c r="S9" s="6">
        <v>2207982016</v>
      </c>
    </row>
    <row r="10" spans="1:20">
      <c r="A10" s="1" t="s">
        <v>5</v>
      </c>
      <c r="B10" s="1"/>
      <c r="C10" s="1"/>
      <c r="D10" s="1">
        <v>367914532</v>
      </c>
      <c r="E10" s="1">
        <v>335925075</v>
      </c>
      <c r="F10" s="1">
        <v>317487645</v>
      </c>
      <c r="G10" s="1">
        <v>282889998</v>
      </c>
      <c r="H10" s="1">
        <v>271061149</v>
      </c>
      <c r="I10" s="1">
        <v>274709246</v>
      </c>
      <c r="J10" s="1">
        <v>279896351</v>
      </c>
      <c r="K10" s="1">
        <v>289713506</v>
      </c>
      <c r="L10" s="1">
        <v>310006170</v>
      </c>
      <c r="M10" s="1">
        <v>307866456</v>
      </c>
      <c r="N10" s="1">
        <v>316413436</v>
      </c>
      <c r="O10" s="1">
        <v>296171622</v>
      </c>
      <c r="P10" s="1">
        <v>301972456</v>
      </c>
      <c r="Q10" s="1">
        <v>316918241</v>
      </c>
      <c r="R10" s="6">
        <v>340539570</v>
      </c>
      <c r="S10" s="6">
        <v>336067422</v>
      </c>
    </row>
    <row r="11" spans="1:20">
      <c r="A11" s="1" t="s">
        <v>6</v>
      </c>
      <c r="B11" s="1"/>
      <c r="C11" s="1"/>
      <c r="D11" s="1">
        <v>317892559</v>
      </c>
      <c r="E11" s="1">
        <v>343196780</v>
      </c>
      <c r="F11" s="1">
        <v>360365264</v>
      </c>
      <c r="G11" s="1">
        <v>360262632</v>
      </c>
      <c r="H11" s="1">
        <v>373594301</v>
      </c>
      <c r="I11" s="1">
        <v>408231887</v>
      </c>
      <c r="J11" s="1">
        <v>463173399</v>
      </c>
      <c r="K11" s="1">
        <v>498105451</v>
      </c>
      <c r="L11" s="1">
        <v>480451990</v>
      </c>
      <c r="M11" s="1">
        <v>474030041</v>
      </c>
      <c r="N11" s="1">
        <v>460416709</v>
      </c>
      <c r="O11" s="1">
        <v>460148029</v>
      </c>
      <c r="P11" s="1">
        <v>505517224</v>
      </c>
      <c r="Q11" s="1">
        <v>517375740</v>
      </c>
      <c r="R11" s="6">
        <v>523487288</v>
      </c>
      <c r="S11" s="6">
        <v>526607627</v>
      </c>
    </row>
    <row r="12" spans="1:20">
      <c r="A12" s="1" t="s">
        <v>7</v>
      </c>
      <c r="B12" s="1"/>
      <c r="C12" s="1"/>
      <c r="D12" s="1">
        <v>32873856</v>
      </c>
      <c r="E12" s="1">
        <v>33654184</v>
      </c>
      <c r="F12" s="1">
        <v>31908008</v>
      </c>
      <c r="G12" s="1">
        <v>28609183</v>
      </c>
      <c r="H12" s="1">
        <v>27743163</v>
      </c>
      <c r="I12" s="1">
        <v>28675370</v>
      </c>
      <c r="J12" s="1">
        <v>27961574</v>
      </c>
      <c r="K12" s="1">
        <v>31621985</v>
      </c>
      <c r="L12" s="1">
        <v>30778483</v>
      </c>
      <c r="M12" s="1">
        <v>26719184</v>
      </c>
      <c r="N12" s="1">
        <v>24494049</v>
      </c>
      <c r="O12" s="1">
        <v>28665677</v>
      </c>
      <c r="P12" s="1">
        <v>34267179</v>
      </c>
      <c r="Q12" s="1">
        <v>36843892</v>
      </c>
      <c r="R12" s="42">
        <v>35747734</v>
      </c>
      <c r="S12" s="6">
        <v>36870254</v>
      </c>
    </row>
    <row r="13" spans="1:20">
      <c r="A13" s="1" t="s">
        <v>8</v>
      </c>
      <c r="B13" s="1"/>
      <c r="C13" s="1"/>
      <c r="D13" s="1">
        <v>7139633</v>
      </c>
      <c r="E13" s="1">
        <v>7579871</v>
      </c>
      <c r="F13" s="1">
        <v>9116533</v>
      </c>
      <c r="G13" s="1">
        <v>10318703</v>
      </c>
      <c r="H13" s="1">
        <v>11046988</v>
      </c>
      <c r="I13" s="1">
        <v>13272803</v>
      </c>
      <c r="J13" s="1">
        <v>15523328</v>
      </c>
      <c r="K13" s="1">
        <v>15077117</v>
      </c>
      <c r="L13" s="1">
        <v>14834607</v>
      </c>
      <c r="M13" s="1">
        <v>14873179</v>
      </c>
      <c r="N13" s="1">
        <v>16444077</v>
      </c>
      <c r="O13" s="1">
        <v>14942650</v>
      </c>
      <c r="P13" s="1">
        <v>16563245</v>
      </c>
      <c r="Q13" s="1">
        <v>14084487</v>
      </c>
      <c r="R13" s="6">
        <v>14612835</v>
      </c>
      <c r="S13" s="6">
        <v>14863219</v>
      </c>
    </row>
    <row r="14" spans="1:20">
      <c r="A14" s="1" t="s">
        <v>9</v>
      </c>
      <c r="B14" s="1"/>
      <c r="C14" s="1"/>
      <c r="D14" s="1">
        <v>48008060</v>
      </c>
      <c r="E14" s="1">
        <v>49580688</v>
      </c>
      <c r="F14" s="1">
        <v>58939714</v>
      </c>
      <c r="G14" s="1">
        <v>28233572</v>
      </c>
      <c r="H14" s="1">
        <v>20742288</v>
      </c>
      <c r="I14" s="1">
        <v>17917632</v>
      </c>
      <c r="J14" s="1">
        <v>30198542</v>
      </c>
      <c r="K14" s="1">
        <v>73226569</v>
      </c>
      <c r="L14" s="1">
        <v>95618646</v>
      </c>
      <c r="M14" s="1">
        <v>81578187</v>
      </c>
      <c r="N14" s="1">
        <v>40013890</v>
      </c>
      <c r="O14" s="1">
        <v>21816673</v>
      </c>
      <c r="P14" s="1">
        <v>18808108</v>
      </c>
      <c r="Q14" s="1">
        <v>18402588</v>
      </c>
      <c r="R14" s="6">
        <v>17162412</v>
      </c>
      <c r="S14" s="6">
        <v>16936422</v>
      </c>
    </row>
    <row r="15" spans="1:20">
      <c r="A15" s="1" t="s">
        <v>10</v>
      </c>
      <c r="B15" s="1"/>
      <c r="C15" s="1"/>
      <c r="D15" s="1">
        <v>30792411</v>
      </c>
      <c r="E15" s="1">
        <v>29572596</v>
      </c>
      <c r="F15" s="1">
        <v>32751935</v>
      </c>
      <c r="G15" s="1">
        <v>35241909</v>
      </c>
      <c r="H15" s="1">
        <v>40549148</v>
      </c>
      <c r="I15" s="1">
        <v>42529744</v>
      </c>
      <c r="J15" s="1">
        <v>47537672</v>
      </c>
      <c r="K15" s="1">
        <v>57537996</v>
      </c>
      <c r="L15" s="1">
        <v>58088619</v>
      </c>
      <c r="M15" s="1">
        <v>57965028</v>
      </c>
      <c r="N15" s="1">
        <v>61862075</v>
      </c>
      <c r="O15" s="1">
        <v>62980797</v>
      </c>
      <c r="P15" s="1">
        <v>64096781</v>
      </c>
      <c r="Q15" s="1">
        <v>69627663</v>
      </c>
      <c r="R15" s="6">
        <v>70971358</v>
      </c>
      <c r="S15" s="6">
        <v>72690493</v>
      </c>
    </row>
    <row r="16" spans="1:20">
      <c r="A16" s="1" t="s">
        <v>11</v>
      </c>
      <c r="B16" s="1"/>
      <c r="C16" s="1"/>
      <c r="D16" s="1">
        <v>72247281</v>
      </c>
      <c r="E16" s="1">
        <v>146751560</v>
      </c>
      <c r="F16" s="1">
        <v>202488873</v>
      </c>
      <c r="G16" s="1">
        <v>277978231</v>
      </c>
      <c r="H16" s="1">
        <v>275111331</v>
      </c>
      <c r="I16" s="1">
        <v>282721787</v>
      </c>
      <c r="J16" s="1">
        <v>277943784</v>
      </c>
      <c r="K16" s="1">
        <v>297739216</v>
      </c>
      <c r="L16" s="1">
        <v>303283509</v>
      </c>
      <c r="M16" s="1">
        <v>312433381</v>
      </c>
      <c r="N16" s="1">
        <v>317125695</v>
      </c>
      <c r="O16" s="1">
        <v>295694307</v>
      </c>
      <c r="P16" s="1">
        <v>309027234</v>
      </c>
      <c r="Q16" s="1">
        <v>304693149</v>
      </c>
      <c r="R16" s="6">
        <v>305781821</v>
      </c>
      <c r="S16" s="6">
        <v>306918671</v>
      </c>
    </row>
    <row r="17" spans="1:20">
      <c r="A17" s="1" t="s">
        <v>12</v>
      </c>
      <c r="B17" s="1"/>
      <c r="C17" s="1"/>
      <c r="D17" s="1">
        <v>31201261</v>
      </c>
      <c r="E17" s="1">
        <v>34214150</v>
      </c>
      <c r="F17" s="1">
        <v>36885800</v>
      </c>
      <c r="G17" s="1">
        <v>37674830</v>
      </c>
      <c r="H17" s="1">
        <v>46997511</v>
      </c>
      <c r="I17" s="1">
        <v>56634187</v>
      </c>
      <c r="J17" s="1">
        <v>46015530</v>
      </c>
      <c r="K17" s="1">
        <v>48017612</v>
      </c>
      <c r="L17" s="1">
        <v>40081951</v>
      </c>
      <c r="M17" s="1">
        <v>35679427</v>
      </c>
      <c r="N17" s="1">
        <v>38598177</v>
      </c>
      <c r="O17" s="1">
        <v>48278483</v>
      </c>
      <c r="P17" s="1">
        <v>38419114</v>
      </c>
      <c r="Q17" s="1">
        <v>40215942</v>
      </c>
      <c r="R17" s="6">
        <v>26417484</v>
      </c>
      <c r="S17" s="6">
        <v>25676086</v>
      </c>
    </row>
    <row r="18" spans="1:20">
      <c r="A18" s="1" t="s">
        <v>13</v>
      </c>
      <c r="B18" s="1"/>
      <c r="C18" s="1"/>
      <c r="D18" s="1">
        <v>4671091</v>
      </c>
      <c r="E18" s="1">
        <v>11081962</v>
      </c>
      <c r="F18" s="1">
        <v>5434555</v>
      </c>
      <c r="G18" s="1">
        <v>5899819</v>
      </c>
      <c r="H18" s="1">
        <v>5424424</v>
      </c>
      <c r="I18" s="1">
        <v>6492301</v>
      </c>
      <c r="J18" s="1">
        <v>7247017</v>
      </c>
      <c r="K18" s="1">
        <v>7767348</v>
      </c>
      <c r="L18" s="1">
        <v>7450514</v>
      </c>
      <c r="M18" s="1">
        <v>9351419</v>
      </c>
      <c r="N18" s="1">
        <v>8449508</v>
      </c>
      <c r="O18" s="1">
        <v>5940194</v>
      </c>
      <c r="P18" s="1">
        <v>12502027</v>
      </c>
      <c r="Q18" s="1">
        <v>14235285</v>
      </c>
      <c r="R18" s="6">
        <v>14858461</v>
      </c>
      <c r="S18" s="6">
        <v>14935437</v>
      </c>
    </row>
    <row r="19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6"/>
    </row>
    <row r="20" spans="1:20">
      <c r="A20" s="18" t="s">
        <v>14</v>
      </c>
      <c r="B20" s="1"/>
      <c r="C20" s="1"/>
      <c r="D20" s="1">
        <f>SUBTOTAL(9,D9:D18)</f>
        <v>1856115130</v>
      </c>
      <c r="E20" s="1">
        <f t="shared" ref="E20:S20" si="0">SUBTOTAL(9,E9:E18)</f>
        <v>1992359682</v>
      </c>
      <c r="F20" s="1">
        <f t="shared" si="0"/>
        <v>2141373852</v>
      </c>
      <c r="G20" s="1">
        <f t="shared" si="0"/>
        <v>2300312752</v>
      </c>
      <c r="H20" s="1">
        <f t="shared" si="0"/>
        <v>2468803933</v>
      </c>
      <c r="I20" s="1">
        <f t="shared" si="0"/>
        <v>2631915674</v>
      </c>
      <c r="J20" s="1">
        <f t="shared" si="0"/>
        <v>2833401417</v>
      </c>
      <c r="K20" s="1">
        <f t="shared" si="0"/>
        <v>3102651378</v>
      </c>
      <c r="L20" s="1">
        <f t="shared" si="0"/>
        <v>3236604694</v>
      </c>
      <c r="M20" s="1">
        <f t="shared" si="0"/>
        <v>3295610376</v>
      </c>
      <c r="N20" s="1">
        <f t="shared" si="0"/>
        <v>3331664484</v>
      </c>
      <c r="O20" s="1">
        <f t="shared" si="0"/>
        <v>3350609508</v>
      </c>
      <c r="P20" s="1">
        <f t="shared" si="0"/>
        <v>3321010273</v>
      </c>
      <c r="Q20" s="1">
        <f t="shared" si="0"/>
        <v>3379680804</v>
      </c>
      <c r="R20" s="1">
        <f t="shared" si="0"/>
        <v>3465811874</v>
      </c>
      <c r="S20" s="1">
        <f t="shared" si="0"/>
        <v>3559547647</v>
      </c>
      <c r="T20" s="6"/>
    </row>
    <row r="21" spans="1:20">
      <c r="A21" s="18" t="s">
        <v>15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Q21" s="1"/>
      <c r="R21" s="6"/>
    </row>
    <row r="22" spans="1:20">
      <c r="A22" s="1" t="s">
        <v>346</v>
      </c>
      <c r="B22" s="1" t="s">
        <v>87</v>
      </c>
      <c r="C22" s="1" t="s">
        <v>368</v>
      </c>
      <c r="E22" s="1"/>
      <c r="F22" s="1"/>
      <c r="G22" s="1"/>
      <c r="H22" s="1"/>
      <c r="I22" s="1"/>
      <c r="J22" s="1"/>
      <c r="K22" s="1"/>
      <c r="L22" s="1"/>
      <c r="M22" s="1"/>
      <c r="N22" s="1">
        <v>18742740</v>
      </c>
      <c r="Q22" s="1"/>
      <c r="R22" s="6"/>
      <c r="S22" s="6">
        <v>0</v>
      </c>
    </row>
    <row r="23" spans="1:20">
      <c r="A23" s="6" t="s">
        <v>16</v>
      </c>
      <c r="B23" s="1" t="s">
        <v>335</v>
      </c>
      <c r="C23" s="1" t="s">
        <v>369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Q23" s="1"/>
      <c r="R23" s="6"/>
      <c r="S23" s="6">
        <v>8000000</v>
      </c>
      <c r="T23" s="6"/>
    </row>
    <row r="24" spans="1:20">
      <c r="A24" s="6" t="s">
        <v>350</v>
      </c>
      <c r="B24" s="1" t="s">
        <v>129</v>
      </c>
      <c r="C24" s="1" t="s">
        <v>370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>
        <v>7567924</v>
      </c>
      <c r="Q24" s="1"/>
      <c r="R24" s="6"/>
      <c r="S24" s="6"/>
      <c r="T24" s="6"/>
    </row>
    <row r="25" spans="1:20">
      <c r="A25" s="6" t="s">
        <v>348</v>
      </c>
      <c r="B25" s="1" t="s">
        <v>141</v>
      </c>
      <c r="C25" s="1" t="s">
        <v>371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>
        <v>1912794</v>
      </c>
      <c r="Q25" s="1"/>
      <c r="R25" s="6"/>
    </row>
    <row r="26" spans="1:20">
      <c r="A26" s="6" t="s">
        <v>349</v>
      </c>
      <c r="B26" s="1" t="s">
        <v>159</v>
      </c>
      <c r="C26" s="1" t="s">
        <v>372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>
        <v>12626</v>
      </c>
      <c r="Q26" s="1"/>
      <c r="R26" s="6"/>
    </row>
    <row r="27" spans="1:20">
      <c r="A27" s="1" t="s">
        <v>40</v>
      </c>
      <c r="B27" s="23" t="s">
        <v>165</v>
      </c>
      <c r="C27" t="s">
        <v>164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>
        <v>4194059</v>
      </c>
      <c r="O27" s="1">
        <v>3000000</v>
      </c>
      <c r="P27" s="1">
        <v>0</v>
      </c>
    </row>
    <row r="28" spans="1:20">
      <c r="A28" t="s">
        <v>465</v>
      </c>
      <c r="B28" s="23" t="s">
        <v>96</v>
      </c>
      <c r="C28" s="15" t="s">
        <v>97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S28" s="6">
        <v>4000000</v>
      </c>
      <c r="T28" s="6"/>
    </row>
    <row r="29" spans="1:20">
      <c r="A29" s="6" t="s">
        <v>17</v>
      </c>
      <c r="B29" s="1" t="s">
        <v>108</v>
      </c>
      <c r="C29" s="1" t="s">
        <v>373</v>
      </c>
      <c r="D29" s="1">
        <v>1476000</v>
      </c>
      <c r="E29" s="1">
        <v>1520280</v>
      </c>
      <c r="F29" s="1">
        <v>1683800</v>
      </c>
      <c r="G29" s="1">
        <v>1614594</v>
      </c>
      <c r="H29" s="1">
        <v>1465732</v>
      </c>
      <c r="I29" s="1">
        <v>1396150</v>
      </c>
      <c r="J29" s="1">
        <v>1666444</v>
      </c>
      <c r="K29" s="1">
        <v>2104307</v>
      </c>
      <c r="L29" s="1">
        <v>2408050</v>
      </c>
      <c r="M29" s="1">
        <v>2530299</v>
      </c>
      <c r="N29" s="1">
        <v>5204492</v>
      </c>
      <c r="O29" s="1">
        <v>2011708</v>
      </c>
      <c r="P29" s="1">
        <v>2729399</v>
      </c>
      <c r="Q29" s="1">
        <v>6901043</v>
      </c>
      <c r="R29" s="6">
        <v>4270457</v>
      </c>
      <c r="S29" s="6">
        <v>4145665</v>
      </c>
      <c r="T29" s="6"/>
    </row>
    <row r="30" spans="1:20">
      <c r="A30" s="1" t="s">
        <v>38</v>
      </c>
      <c r="B30" s="23" t="s">
        <v>113</v>
      </c>
      <c r="C30" s="1" t="s">
        <v>114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>
        <v>1329839</v>
      </c>
      <c r="S30" s="6"/>
    </row>
    <row r="31" spans="1:20">
      <c r="A31" s="6" t="s">
        <v>18</v>
      </c>
      <c r="B31" s="1" t="s">
        <v>161</v>
      </c>
      <c r="C31" s="1" t="s">
        <v>374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>
        <v>0</v>
      </c>
      <c r="R31" s="6">
        <v>0</v>
      </c>
      <c r="S31" s="6">
        <v>138000</v>
      </c>
      <c r="T31" s="6"/>
    </row>
    <row r="32" spans="1:20">
      <c r="A32" s="6" t="s">
        <v>19</v>
      </c>
      <c r="B32" s="1" t="s">
        <v>199</v>
      </c>
      <c r="C32" s="1" t="s">
        <v>375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>
        <v>0</v>
      </c>
      <c r="R32" s="6">
        <v>0</v>
      </c>
      <c r="S32" s="6">
        <v>1000000</v>
      </c>
      <c r="T32" s="6"/>
    </row>
    <row r="33" spans="1:24">
      <c r="A33" s="8" t="s">
        <v>20</v>
      </c>
      <c r="B33" s="1" t="s">
        <v>119</v>
      </c>
      <c r="C33" s="1" t="s">
        <v>376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>
        <v>0</v>
      </c>
      <c r="R33" s="6">
        <v>0</v>
      </c>
      <c r="S33" s="6">
        <v>535000</v>
      </c>
      <c r="T33" s="6"/>
    </row>
    <row r="34" spans="1:24">
      <c r="A34" s="6" t="s">
        <v>21</v>
      </c>
      <c r="B34" s="1" t="s">
        <v>125</v>
      </c>
      <c r="C34" s="1" t="s">
        <v>377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>
        <v>0</v>
      </c>
      <c r="R34" s="6">
        <v>2500000</v>
      </c>
      <c r="S34" s="6">
        <v>535000</v>
      </c>
      <c r="T34" s="6"/>
    </row>
    <row r="35" spans="1:24">
      <c r="A35" s="9" t="s">
        <v>22</v>
      </c>
      <c r="B35" s="1" t="s">
        <v>137</v>
      </c>
      <c r="C35" s="1" t="s">
        <v>378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>
        <v>0</v>
      </c>
      <c r="R35" s="6">
        <v>0</v>
      </c>
      <c r="S35" s="6">
        <v>42000</v>
      </c>
      <c r="T35" s="6"/>
    </row>
    <row r="36" spans="1:24">
      <c r="A36" s="6" t="s">
        <v>23</v>
      </c>
      <c r="B36" s="1" t="s">
        <v>149</v>
      </c>
      <c r="C36" s="1" t="s">
        <v>379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>
        <v>0</v>
      </c>
      <c r="R36" s="6">
        <v>0</v>
      </c>
      <c r="S36" s="6">
        <v>175000</v>
      </c>
      <c r="T36" s="6"/>
    </row>
    <row r="37" spans="1:24">
      <c r="A37" s="6" t="s">
        <v>347</v>
      </c>
      <c r="B37" s="1" t="s">
        <v>211</v>
      </c>
      <c r="C37" s="1" t="s">
        <v>380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>
        <v>1000000</v>
      </c>
      <c r="O37" s="1"/>
      <c r="P37" s="1"/>
      <c r="Q37" s="1"/>
      <c r="R37" s="6"/>
      <c r="S37" s="6"/>
      <c r="T37" s="6"/>
    </row>
    <row r="38" spans="1:24">
      <c r="A38" s="1" t="s">
        <v>27</v>
      </c>
      <c r="B38" s="23" t="s">
        <v>248</v>
      </c>
      <c r="C38" s="23" t="s">
        <v>247</v>
      </c>
      <c r="D38" s="1">
        <v>2200000</v>
      </c>
      <c r="E38" s="1"/>
      <c r="G38" s="1"/>
      <c r="H38" s="1">
        <v>760000</v>
      </c>
      <c r="I38" s="1">
        <v>0</v>
      </c>
      <c r="J38" s="1">
        <v>0</v>
      </c>
      <c r="K38" s="1">
        <v>500000</v>
      </c>
      <c r="L38" s="1"/>
      <c r="M38" s="1"/>
      <c r="N38" s="1">
        <v>3750000</v>
      </c>
      <c r="O38" s="1">
        <v>2000000</v>
      </c>
      <c r="P38" s="1">
        <v>4000000</v>
      </c>
      <c r="S38" s="6">
        <v>1224931</v>
      </c>
      <c r="T38" s="6"/>
    </row>
    <row r="39" spans="1:24">
      <c r="A39" s="1" t="s">
        <v>28</v>
      </c>
      <c r="B39" s="23" t="s">
        <v>254</v>
      </c>
      <c r="C39" s="23" t="s">
        <v>253</v>
      </c>
      <c r="D39" s="1">
        <v>529764</v>
      </c>
      <c r="E39" s="1"/>
      <c r="G39" s="1">
        <v>3000000</v>
      </c>
      <c r="H39" s="1">
        <v>1700000</v>
      </c>
      <c r="I39" s="1">
        <v>1396150</v>
      </c>
      <c r="J39" s="1">
        <v>1666444</v>
      </c>
      <c r="K39" s="1">
        <v>2604307</v>
      </c>
      <c r="L39" s="1"/>
      <c r="M39" s="1"/>
      <c r="N39" s="1"/>
      <c r="O39" s="1"/>
      <c r="P39" s="1"/>
    </row>
    <row r="40" spans="1:24">
      <c r="A40" s="6" t="s">
        <v>24</v>
      </c>
      <c r="B40" s="1" t="s">
        <v>260</v>
      </c>
      <c r="C40" s="1" t="s">
        <v>381</v>
      </c>
      <c r="D40" s="1"/>
      <c r="E40" s="1"/>
      <c r="G40" s="1"/>
      <c r="H40" s="1"/>
      <c r="I40" s="1"/>
      <c r="J40" s="1"/>
      <c r="K40" s="1"/>
      <c r="L40" s="1"/>
      <c r="M40" s="1"/>
      <c r="N40" s="1">
        <v>100000</v>
      </c>
      <c r="O40" s="1">
        <v>4610443</v>
      </c>
      <c r="P40" s="1">
        <v>0</v>
      </c>
      <c r="Q40" s="6">
        <v>0</v>
      </c>
      <c r="R40" s="6">
        <v>0</v>
      </c>
      <c r="S40" s="6">
        <v>1500000</v>
      </c>
      <c r="T40" s="6"/>
    </row>
    <row r="41" spans="1:24">
      <c r="A41" s="6" t="s">
        <v>25</v>
      </c>
      <c r="B41" s="1" t="s">
        <v>235</v>
      </c>
      <c r="C41" s="1" t="s">
        <v>382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6">
        <v>0</v>
      </c>
      <c r="R41" s="6">
        <v>0</v>
      </c>
      <c r="S41" s="6">
        <v>1800000</v>
      </c>
      <c r="T41" s="6"/>
      <c r="W41" s="6"/>
      <c r="X41" s="6"/>
    </row>
    <row r="42" spans="1:24">
      <c r="A42" s="6" t="s">
        <v>26</v>
      </c>
      <c r="B42" s="1" t="s">
        <v>216</v>
      </c>
      <c r="C42" s="1" t="s">
        <v>383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6">
        <v>0</v>
      </c>
      <c r="R42" s="6">
        <v>0</v>
      </c>
      <c r="S42" s="6">
        <v>775000</v>
      </c>
      <c r="T42" s="6"/>
      <c r="W42" s="6"/>
      <c r="X42" s="6"/>
    </row>
    <row r="43" spans="1:24">
      <c r="A43" s="1" t="s">
        <v>39</v>
      </c>
      <c r="B43" s="23" t="s">
        <v>384</v>
      </c>
      <c r="C43" s="34">
        <v>30010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>
        <v>2500000</v>
      </c>
      <c r="O43" s="1">
        <v>500000</v>
      </c>
      <c r="P43" s="1">
        <v>0</v>
      </c>
      <c r="S43" s="6"/>
      <c r="T43" s="6"/>
      <c r="W43" s="6"/>
      <c r="X43" s="6"/>
    </row>
    <row r="44" spans="1:24">
      <c r="A44" t="s">
        <v>351</v>
      </c>
      <c r="B44" s="23" t="s">
        <v>90</v>
      </c>
      <c r="C44" s="1" t="s">
        <v>91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>
        <v>0</v>
      </c>
      <c r="Q44" s="1"/>
      <c r="R44" s="6"/>
    </row>
    <row r="45" spans="1:24">
      <c r="A45" s="1" t="s">
        <v>29</v>
      </c>
      <c r="B45" s="1"/>
      <c r="C45" s="1"/>
      <c r="D45" s="5">
        <f t="shared" ref="D45:J45" si="1">SUBTOTAL(9,D24:D44)</f>
        <v>4205764</v>
      </c>
      <c r="E45" s="5">
        <f t="shared" si="1"/>
        <v>1520280</v>
      </c>
      <c r="F45" s="5">
        <f t="shared" si="1"/>
        <v>1683800</v>
      </c>
      <c r="G45" s="5">
        <f t="shared" si="1"/>
        <v>4614594</v>
      </c>
      <c r="H45" s="5">
        <f t="shared" si="1"/>
        <v>3925732</v>
      </c>
      <c r="I45" s="5">
        <f t="shared" si="1"/>
        <v>2792300</v>
      </c>
      <c r="J45" s="5">
        <f t="shared" si="1"/>
        <v>3332888</v>
      </c>
      <c r="K45" s="5">
        <f>SUBTOTAL(9,K22:K44)</f>
        <v>5208614</v>
      </c>
      <c r="L45" s="5">
        <f>SUBTOTAL(9,L22:L44)</f>
        <v>2408050</v>
      </c>
      <c r="M45" s="5">
        <f>SUBTOTAL(9,M22:M44)</f>
        <v>2530299</v>
      </c>
      <c r="N45" s="5">
        <f>SUBTOTAL(9,N22:N44)</f>
        <v>44984635</v>
      </c>
      <c r="O45" s="5">
        <f t="shared" ref="O45:R45" si="2">SUBTOTAL(9,O22:O44)</f>
        <v>12122151</v>
      </c>
      <c r="P45" s="5">
        <f t="shared" si="2"/>
        <v>8059238</v>
      </c>
      <c r="Q45" s="5">
        <f t="shared" si="2"/>
        <v>6901043</v>
      </c>
      <c r="R45" s="5">
        <f t="shared" si="2"/>
        <v>6770457</v>
      </c>
      <c r="S45" s="5">
        <f>SUBTOTAL(9,S22:S44)</f>
        <v>23870596</v>
      </c>
      <c r="T45" s="6"/>
    </row>
    <row r="46" spans="1:24">
      <c r="A46" s="1"/>
      <c r="B46" s="1"/>
      <c r="C46" s="1"/>
      <c r="D46" s="7">
        <v>4205764</v>
      </c>
      <c r="E46" s="7">
        <v>1520280</v>
      </c>
      <c r="F46" s="7">
        <v>1683800</v>
      </c>
      <c r="G46" s="7">
        <v>4614594</v>
      </c>
      <c r="H46" s="7">
        <v>3925732</v>
      </c>
      <c r="I46" s="7">
        <v>2792300</v>
      </c>
      <c r="J46" s="7">
        <v>3332888</v>
      </c>
      <c r="K46" s="7"/>
      <c r="L46" s="7"/>
      <c r="M46" s="7"/>
      <c r="N46" s="7"/>
      <c r="O46" s="7"/>
      <c r="P46" s="7"/>
      <c r="Q46" s="7"/>
      <c r="R46" s="7"/>
      <c r="S46" s="6"/>
      <c r="T46" s="6"/>
      <c r="U46" s="6"/>
    </row>
    <row r="47" spans="1:24">
      <c r="A47" s="1" t="s">
        <v>30</v>
      </c>
      <c r="B47" s="1"/>
      <c r="C47" s="1"/>
      <c r="D47" s="1">
        <f>SUBTOTAL(9,D5:D45)</f>
        <v>1944732923</v>
      </c>
      <c r="E47" s="1">
        <f>SUBTOTAL(9,E5:E45)</f>
        <v>2089025701</v>
      </c>
      <c r="F47" s="1">
        <f t="shared" ref="F47:R47" si="3">SUBTOTAL(9,F5:F45)</f>
        <v>2231542543</v>
      </c>
      <c r="G47" s="1">
        <f t="shared" si="3"/>
        <v>2389096835</v>
      </c>
      <c r="H47" s="1">
        <f t="shared" si="3"/>
        <v>2567298724</v>
      </c>
      <c r="I47" s="1">
        <f t="shared" si="3"/>
        <v>2753602286</v>
      </c>
      <c r="J47" s="1">
        <f t="shared" si="3"/>
        <v>2989078659</v>
      </c>
      <c r="K47" s="1">
        <f t="shared" si="3"/>
        <v>3285392140</v>
      </c>
      <c r="L47" s="1">
        <f t="shared" si="3"/>
        <v>3407903151</v>
      </c>
      <c r="M47" s="1">
        <f t="shared" si="3"/>
        <v>3482338754</v>
      </c>
      <c r="N47" s="1">
        <f t="shared" si="3"/>
        <v>3538041753</v>
      </c>
      <c r="O47" s="1">
        <f t="shared" si="3"/>
        <v>3548117206</v>
      </c>
      <c r="P47" s="1">
        <f t="shared" si="3"/>
        <v>3569346410</v>
      </c>
      <c r="Q47" s="1">
        <f t="shared" si="3"/>
        <v>3622817808</v>
      </c>
      <c r="R47" s="1">
        <f t="shared" si="3"/>
        <v>3682021833</v>
      </c>
      <c r="S47" s="6">
        <f>S5+S20+S45</f>
        <v>3671196884</v>
      </c>
      <c r="T47" s="6"/>
    </row>
    <row r="48" spans="1:24">
      <c r="A48" s="18" t="s">
        <v>31</v>
      </c>
      <c r="B48" s="18"/>
      <c r="C48" s="18"/>
      <c r="D48" s="1"/>
      <c r="E48" s="1"/>
      <c r="F48" s="1"/>
      <c r="G48" s="1"/>
      <c r="H48" s="1"/>
      <c r="O48" s="1"/>
      <c r="P48" s="1"/>
    </row>
    <row r="49" spans="1:20">
      <c r="A49" s="1" t="s">
        <v>32</v>
      </c>
      <c r="B49" s="1"/>
      <c r="C49" s="1"/>
      <c r="D49" s="1">
        <v>383968340</v>
      </c>
      <c r="E49" s="1">
        <v>418024883</v>
      </c>
      <c r="F49">
        <v>450909274</v>
      </c>
      <c r="G49" s="1">
        <v>477708903</v>
      </c>
      <c r="H49" s="1">
        <v>505754051</v>
      </c>
      <c r="I49" s="1">
        <v>525894535</v>
      </c>
      <c r="J49" s="1">
        <v>552870544</v>
      </c>
      <c r="K49" s="1">
        <v>599381725</v>
      </c>
      <c r="L49" s="1">
        <v>647721194</v>
      </c>
      <c r="M49" s="1">
        <v>682733271</v>
      </c>
      <c r="N49" s="1">
        <v>694708499</v>
      </c>
      <c r="O49" s="1">
        <v>673673855</v>
      </c>
      <c r="P49" s="1">
        <v>660757111</v>
      </c>
      <c r="Q49" s="6">
        <v>675284262</v>
      </c>
      <c r="R49" s="6">
        <v>715259563</v>
      </c>
      <c r="S49" s="6">
        <v>722847458</v>
      </c>
      <c r="T49" s="6"/>
    </row>
    <row r="50" spans="1:20">
      <c r="A50" s="1" t="s">
        <v>33</v>
      </c>
      <c r="B50" s="1"/>
      <c r="C50" s="1"/>
      <c r="D50" s="1">
        <v>245791003</v>
      </c>
      <c r="E50" s="1">
        <v>269152984</v>
      </c>
      <c r="F50">
        <v>273465600</v>
      </c>
      <c r="G50" s="1">
        <v>291792138</v>
      </c>
      <c r="H50" s="1">
        <v>307638698</v>
      </c>
      <c r="I50" s="1">
        <v>308168058</v>
      </c>
      <c r="J50" s="1">
        <v>334701481</v>
      </c>
      <c r="K50" s="1">
        <v>343308918</v>
      </c>
      <c r="L50" s="1">
        <v>349744574</v>
      </c>
      <c r="M50" s="1">
        <v>361735824</v>
      </c>
      <c r="N50" s="1">
        <v>367356399</v>
      </c>
      <c r="O50" s="1">
        <v>327820172</v>
      </c>
      <c r="P50" s="1">
        <v>331749713</v>
      </c>
      <c r="Q50" s="6">
        <v>347122547</v>
      </c>
      <c r="R50" s="6">
        <v>377233174</v>
      </c>
      <c r="S50" s="6">
        <v>333347232</v>
      </c>
      <c r="T50" s="6"/>
    </row>
    <row r="51" spans="1:20">
      <c r="A51" s="1" t="s">
        <v>34</v>
      </c>
      <c r="B51" s="1"/>
      <c r="C51" s="1"/>
      <c r="D51" s="1">
        <v>-27681074</v>
      </c>
      <c r="E51" s="1">
        <v>-28180913</v>
      </c>
      <c r="F51">
        <v>-30474872</v>
      </c>
      <c r="G51" s="1">
        <v>-29440398</v>
      </c>
      <c r="H51" s="1">
        <v>-32295006</v>
      </c>
      <c r="I51" s="1">
        <v>-36780624</v>
      </c>
      <c r="J51" s="1">
        <v>-40728584</v>
      </c>
      <c r="K51" s="1">
        <v>-43625753</v>
      </c>
      <c r="L51" s="1">
        <v>-40340034</v>
      </c>
      <c r="M51" s="1">
        <v>-42478956</v>
      </c>
      <c r="N51" s="1">
        <v>-53928981</v>
      </c>
      <c r="O51" s="6">
        <v>-42620871</v>
      </c>
      <c r="P51" s="6">
        <v>-40377359</v>
      </c>
      <c r="Q51" s="6">
        <v>-41240697</v>
      </c>
      <c r="R51" s="6">
        <v>-45566863</v>
      </c>
      <c r="S51" s="6">
        <v>-44575824</v>
      </c>
      <c r="T51" s="6"/>
    </row>
    <row r="52" spans="1:20">
      <c r="A52" s="1" t="s">
        <v>35</v>
      </c>
      <c r="B52" s="1"/>
      <c r="C52" s="1"/>
      <c r="D52" s="1">
        <v>6218874</v>
      </c>
      <c r="E52" s="1">
        <v>7555249</v>
      </c>
      <c r="F52">
        <v>7073181</v>
      </c>
      <c r="G52" s="1">
        <v>4460980</v>
      </c>
      <c r="H52" s="1">
        <v>3529905</v>
      </c>
      <c r="I52" s="1">
        <v>3372204</v>
      </c>
      <c r="J52" s="1">
        <v>5591389</v>
      </c>
      <c r="K52" s="1">
        <v>2833717</v>
      </c>
      <c r="L52" s="1">
        <v>3531415</v>
      </c>
      <c r="M52" s="1">
        <v>3068841</v>
      </c>
      <c r="N52" s="1">
        <v>1544185</v>
      </c>
      <c r="O52" s="1">
        <v>792415</v>
      </c>
      <c r="P52" s="1">
        <v>2243064</v>
      </c>
      <c r="Q52" s="6">
        <v>1001360</v>
      </c>
      <c r="R52" s="6">
        <v>1367579</v>
      </c>
      <c r="S52" s="6">
        <v>220968</v>
      </c>
      <c r="T52" s="6"/>
    </row>
    <row r="53" spans="1:20">
      <c r="A53" s="1" t="s">
        <v>386</v>
      </c>
      <c r="B53" s="1"/>
      <c r="C53" s="1"/>
      <c r="D53" s="1">
        <v>85549953</v>
      </c>
      <c r="E53" s="1">
        <v>95170709</v>
      </c>
      <c r="F53" s="1">
        <v>108577744</v>
      </c>
      <c r="G53" s="1">
        <v>110429460</v>
      </c>
      <c r="H53" s="1">
        <v>127966018</v>
      </c>
      <c r="I53" s="1">
        <v>132813046</v>
      </c>
      <c r="J53" s="1">
        <v>152982129</v>
      </c>
      <c r="K53" s="1">
        <v>165234354</v>
      </c>
      <c r="L53" s="1">
        <v>184256436</v>
      </c>
      <c r="M53" s="1">
        <v>195912862</v>
      </c>
      <c r="N53" s="1">
        <v>199304869</v>
      </c>
      <c r="O53" s="1">
        <v>201770116</v>
      </c>
      <c r="P53" s="1">
        <v>233953137</v>
      </c>
      <c r="Q53" s="6">
        <v>260108139</v>
      </c>
      <c r="R53" s="6">
        <v>283775202</v>
      </c>
      <c r="S53" s="6">
        <v>297561471</v>
      </c>
      <c r="T53" s="6"/>
    </row>
    <row r="54" spans="1:20" ht="15.75" thickBot="1">
      <c r="A54" s="1" t="s">
        <v>470</v>
      </c>
      <c r="B54" s="1"/>
      <c r="C54" s="1"/>
      <c r="D54" s="10">
        <v>693847096</v>
      </c>
      <c r="E54" s="10">
        <v>761722912</v>
      </c>
      <c r="F54" s="10">
        <v>809550927</v>
      </c>
      <c r="G54" s="10">
        <v>854951083</v>
      </c>
      <c r="H54" s="10">
        <v>912593666</v>
      </c>
      <c r="I54" s="10">
        <v>933467219</v>
      </c>
      <c r="J54" s="10">
        <v>1005416959</v>
      </c>
      <c r="K54" s="10">
        <v>1067132961</v>
      </c>
      <c r="L54" s="10">
        <v>1144913585</v>
      </c>
      <c r="M54" s="10">
        <v>1200971842</v>
      </c>
      <c r="N54" s="10">
        <v>1208984971</v>
      </c>
      <c r="O54" s="10">
        <f>SUM(O49:O53)</f>
        <v>1161435687</v>
      </c>
      <c r="P54" s="10">
        <v>1188325666</v>
      </c>
      <c r="Q54" s="10">
        <v>1242275611</v>
      </c>
      <c r="R54" s="6">
        <f>SUBTOTAL(9,R49:R53)</f>
        <v>1332068655</v>
      </c>
      <c r="S54" s="6">
        <f>SUBTOTAL(9,S49:S53)</f>
        <v>1309401305</v>
      </c>
      <c r="T54" s="6"/>
    </row>
    <row r="55" spans="1:20">
      <c r="A55" s="50" t="s">
        <v>501</v>
      </c>
      <c r="B55" s="50"/>
      <c r="C55" s="50"/>
      <c r="D55" s="51">
        <f>'Detailed Expenditures'!C83</f>
        <v>693847096</v>
      </c>
      <c r="E55" s="51">
        <f>'Detailed Expenditures'!D83</f>
        <v>761722912</v>
      </c>
      <c r="F55" s="51">
        <f>'Detailed Expenditures'!E83</f>
        <v>809550927</v>
      </c>
      <c r="G55" s="51">
        <f>'Detailed Expenditures'!F83</f>
        <v>854951083</v>
      </c>
      <c r="H55" s="51">
        <f>'Detailed Expenditures'!G83</f>
        <v>912593666</v>
      </c>
      <c r="I55" s="51">
        <f>'Detailed Expenditures'!H83</f>
        <v>933467219</v>
      </c>
      <c r="J55" s="51">
        <f>'Detailed Expenditures'!I83</f>
        <v>1005416959</v>
      </c>
      <c r="K55" s="51">
        <f>'Detailed Expenditures'!J83</f>
        <v>1067132961</v>
      </c>
      <c r="L55" s="51">
        <f>'Detailed Expenditures'!K83</f>
        <v>1144913585</v>
      </c>
      <c r="M55" s="51">
        <f>'Detailed Expenditures'!L83</f>
        <v>1200971842</v>
      </c>
      <c r="N55" s="51">
        <f>'Detailed Expenditures'!M83</f>
        <v>1208984971</v>
      </c>
      <c r="O55" s="52">
        <f>'Detailed Expenditures'!N83</f>
        <v>1161435687</v>
      </c>
      <c r="P55" s="52">
        <f>'Detailed Expenditures'!O83</f>
        <v>1188325666</v>
      </c>
      <c r="Q55" s="52">
        <f>'Detailed Expenditures'!P83</f>
        <v>1242275611</v>
      </c>
      <c r="R55" s="52">
        <f>'Detailed Expenditures'!Q83</f>
        <v>1332068655</v>
      </c>
      <c r="S55" s="52">
        <f>'Detailed Expenditures'!R83</f>
        <v>1309401305</v>
      </c>
      <c r="T55" s="6"/>
    </row>
    <row r="56" spans="1:20">
      <c r="A56" s="1"/>
      <c r="B56" s="1"/>
      <c r="C56" s="1"/>
      <c r="D56" s="1"/>
      <c r="E56" s="1"/>
      <c r="J56" s="1"/>
      <c r="K56" s="1"/>
      <c r="L56" s="1"/>
      <c r="M56" s="1"/>
      <c r="N56" s="1"/>
      <c r="O56" s="22"/>
      <c r="Q56" s="6"/>
      <c r="R56" s="41"/>
      <c r="S56" s="6"/>
    </row>
    <row r="57" spans="1:20">
      <c r="A57" s="18" t="s">
        <v>41</v>
      </c>
      <c r="B57" s="18"/>
      <c r="C57" s="18"/>
      <c r="D57" s="1"/>
      <c r="E57" s="1"/>
      <c r="J57" s="1"/>
      <c r="K57" s="1"/>
      <c r="L57" s="1"/>
      <c r="M57" s="1"/>
      <c r="N57" s="1"/>
      <c r="O57" s="1"/>
      <c r="Q57" s="6"/>
      <c r="R57" s="6"/>
      <c r="S57" s="6"/>
      <c r="T57" s="6"/>
    </row>
    <row r="58" spans="1:20">
      <c r="A58" t="s">
        <v>43</v>
      </c>
      <c r="B58" s="15" t="s">
        <v>90</v>
      </c>
      <c r="C58" t="str">
        <f>IF(VLOOKUP(B58,'Old vs New accounts'!$E$5:$G$97,1)=B58,VLOOKUP(B58,'Old vs New accounts'!$E$5:$G$97,3),0)</f>
        <v>S10000</v>
      </c>
      <c r="D58" s="13">
        <v>852127830</v>
      </c>
      <c r="E58" s="13">
        <v>897412605</v>
      </c>
      <c r="F58" s="13">
        <v>988000908</v>
      </c>
      <c r="G58">
        <v>1079911756</v>
      </c>
      <c r="H58">
        <v>1168875267</v>
      </c>
      <c r="I58">
        <v>1240850321</v>
      </c>
      <c r="J58">
        <v>1322374187</v>
      </c>
      <c r="K58">
        <v>1431337820</v>
      </c>
      <c r="L58">
        <v>1533218089</v>
      </c>
      <c r="M58" s="14">
        <v>1586600722</v>
      </c>
      <c r="N58" s="21">
        <v>1626600722</v>
      </c>
      <c r="O58" s="21">
        <v>1626600722</v>
      </c>
      <c r="P58" s="21">
        <v>1611590477</v>
      </c>
      <c r="Q58" s="21">
        <v>1610834722</v>
      </c>
      <c r="R58" s="6">
        <v>1683322285</v>
      </c>
      <c r="S58" s="6">
        <v>1716988731</v>
      </c>
      <c r="T58" s="6"/>
    </row>
    <row r="59" spans="1:20">
      <c r="A59" t="s">
        <v>42</v>
      </c>
      <c r="B59" s="15" t="s">
        <v>87</v>
      </c>
      <c r="C59" t="str">
        <f>IF(VLOOKUP(B59,'Old vs New accounts'!$E$5:$G$97,1)=B59,VLOOKUP(B59,'Old vs New accounts'!$E$5:$G$97,3),0)</f>
        <v>10010</v>
      </c>
      <c r="D59" s="13">
        <v>0</v>
      </c>
      <c r="E59" s="13">
        <v>17963684</v>
      </c>
      <c r="F59" s="13">
        <v>4644655</v>
      </c>
      <c r="G59">
        <v>2511050</v>
      </c>
      <c r="H59">
        <v>1389191</v>
      </c>
      <c r="I59">
        <v>5248624</v>
      </c>
      <c r="J59">
        <v>11616144</v>
      </c>
      <c r="K59">
        <v>44805842</v>
      </c>
      <c r="L59">
        <v>0</v>
      </c>
      <c r="M59" s="13">
        <v>0</v>
      </c>
      <c r="N59" s="20">
        <v>0</v>
      </c>
      <c r="O59" s="21">
        <v>16213768</v>
      </c>
      <c r="R59" s="6">
        <v>1680445</v>
      </c>
      <c r="S59" s="6">
        <v>0</v>
      </c>
      <c r="T59" s="6"/>
    </row>
    <row r="60" spans="1:20">
      <c r="A60" t="s">
        <v>52</v>
      </c>
      <c r="B60" s="15" t="s">
        <v>94</v>
      </c>
      <c r="C60" t="str">
        <f>IF(VLOOKUP(B60,'Old vs New accounts'!$E$5:$G$97,1)=B60,VLOOKUP(B60,'Old vs New accounts'!$E$5:$G$97,3),0)</f>
        <v>10020</v>
      </c>
      <c r="D60" s="13">
        <v>4887260</v>
      </c>
      <c r="E60" s="13">
        <v>5146285</v>
      </c>
      <c r="F60" s="13">
        <v>5820176</v>
      </c>
      <c r="G60">
        <v>5923150</v>
      </c>
      <c r="H60">
        <v>6278539</v>
      </c>
      <c r="I60">
        <v>6458709</v>
      </c>
      <c r="J60">
        <v>6781644</v>
      </c>
      <c r="K60">
        <v>7470111</v>
      </c>
      <c r="L60">
        <v>8324073</v>
      </c>
      <c r="M60" s="14">
        <v>8720769</v>
      </c>
      <c r="N60" s="21">
        <v>8970687</v>
      </c>
      <c r="O60" s="21">
        <v>8970687</v>
      </c>
      <c r="P60" s="21">
        <v>8970687</v>
      </c>
      <c r="Q60" s="21">
        <v>8970687</v>
      </c>
      <c r="R60" s="6">
        <v>9867755</v>
      </c>
      <c r="S60" s="6">
        <v>9867755</v>
      </c>
      <c r="T60" s="6"/>
    </row>
    <row r="61" spans="1:20">
      <c r="A61" t="s">
        <v>53</v>
      </c>
      <c r="B61" s="15" t="s">
        <v>100</v>
      </c>
      <c r="C61" t="str">
        <f>IF(VLOOKUP(B61,'Old vs New accounts'!$E$5:$G$97,1)=B61,VLOOKUP(B61,'Old vs New accounts'!$E$5:$G$97,3),0)</f>
        <v>10030</v>
      </c>
      <c r="D61" s="13">
        <v>0</v>
      </c>
      <c r="E61" s="13">
        <v>0</v>
      </c>
      <c r="F61" s="13">
        <v>6198375</v>
      </c>
      <c r="G61">
        <v>6697638</v>
      </c>
      <c r="H61">
        <v>6507747</v>
      </c>
      <c r="I61">
        <v>7048423</v>
      </c>
      <c r="J61">
        <v>9872624</v>
      </c>
      <c r="K61">
        <v>12103301</v>
      </c>
      <c r="L61">
        <v>12226230</v>
      </c>
      <c r="M61" s="14">
        <v>13385396</v>
      </c>
      <c r="N61" s="21">
        <v>13823053</v>
      </c>
      <c r="O61" s="21">
        <v>12935440</v>
      </c>
      <c r="P61" s="21">
        <v>12038305</v>
      </c>
      <c r="Q61" s="21">
        <v>14612942</v>
      </c>
      <c r="R61" s="6">
        <v>15683588</v>
      </c>
      <c r="S61" s="6">
        <v>13370975</v>
      </c>
      <c r="T61" s="6"/>
    </row>
    <row r="62" spans="1:20">
      <c r="A62" t="s">
        <v>47</v>
      </c>
      <c r="B62" s="15" t="s">
        <v>106</v>
      </c>
      <c r="C62" t="str">
        <f>IF(VLOOKUP(B62,'Old vs New accounts'!$E$5:$G$97,1)=B62,VLOOKUP(B62,'Old vs New accounts'!$E$5:$G$97,3),0)</f>
        <v>10040</v>
      </c>
      <c r="D62" s="13">
        <v>16081878</v>
      </c>
      <c r="E62" s="13">
        <v>15838243</v>
      </c>
      <c r="F62" s="13">
        <v>18393266</v>
      </c>
      <c r="G62">
        <v>12788178</v>
      </c>
      <c r="H62">
        <v>5921626</v>
      </c>
      <c r="I62">
        <v>11329411</v>
      </c>
      <c r="J62">
        <v>11424823</v>
      </c>
      <c r="K62">
        <v>19160911</v>
      </c>
      <c r="L62">
        <v>13499576</v>
      </c>
      <c r="M62" s="14">
        <v>12360015</v>
      </c>
      <c r="N62" s="21">
        <v>17021805</v>
      </c>
      <c r="O62" s="21">
        <v>13430258</v>
      </c>
      <c r="P62" s="21">
        <v>19025349</v>
      </c>
      <c r="Q62" s="21">
        <v>16181579</v>
      </c>
      <c r="R62" s="6">
        <v>14281579</v>
      </c>
      <c r="S62" s="6">
        <v>2913280</v>
      </c>
      <c r="T62" s="6"/>
    </row>
    <row r="63" spans="1:20">
      <c r="A63" t="s">
        <v>58</v>
      </c>
      <c r="B63" s="15" t="s">
        <v>335</v>
      </c>
      <c r="C63" t="str">
        <f>IF(VLOOKUP(B63,'Old vs New accounts'!$E$5:$G$97,1)=B63,VLOOKUP(B63,'Old vs New accounts'!$E$5:$G$97,3),0)</f>
        <v>20000</v>
      </c>
      <c r="D63" s="13">
        <v>94672914</v>
      </c>
      <c r="E63" s="13">
        <v>94612350</v>
      </c>
      <c r="F63" s="13">
        <v>94667437</v>
      </c>
      <c r="G63">
        <v>98009886</v>
      </c>
      <c r="H63">
        <v>100089491</v>
      </c>
      <c r="I63">
        <v>98445696</v>
      </c>
      <c r="J63">
        <v>98715157</v>
      </c>
      <c r="K63">
        <v>98715157</v>
      </c>
      <c r="L63">
        <v>110691161</v>
      </c>
      <c r="M63" s="14">
        <v>113374133</v>
      </c>
      <c r="N63" s="21">
        <v>113167674</v>
      </c>
      <c r="O63" s="21">
        <v>110931895</v>
      </c>
      <c r="P63" s="21">
        <v>121660143</v>
      </c>
      <c r="Q63" s="21">
        <v>116780133</v>
      </c>
      <c r="R63" s="6">
        <v>116853073</v>
      </c>
      <c r="S63" s="6">
        <v>118797992</v>
      </c>
      <c r="T63" s="6"/>
    </row>
    <row r="64" spans="1:20">
      <c r="A64" t="s">
        <v>59</v>
      </c>
      <c r="B64" s="15" t="s">
        <v>334</v>
      </c>
      <c r="C64" t="str">
        <f>IF(VLOOKUP(B64,'Old vs New accounts'!$E$5:$G$97,1)=B64,VLOOKUP(B64,'Old vs New accounts'!$E$5:$G$97,3),0)</f>
        <v>20001</v>
      </c>
      <c r="D64" s="13">
        <v>82975729</v>
      </c>
      <c r="E64" s="13">
        <v>89459914</v>
      </c>
      <c r="F64" s="13">
        <v>95250687</v>
      </c>
      <c r="G64">
        <v>105528408</v>
      </c>
      <c r="H64">
        <v>113604781</v>
      </c>
      <c r="I64">
        <v>120896733</v>
      </c>
      <c r="J64">
        <v>126528053</v>
      </c>
      <c r="K64">
        <v>130281443</v>
      </c>
      <c r="L64">
        <v>142269368</v>
      </c>
      <c r="M64" s="14">
        <v>147858704</v>
      </c>
      <c r="N64" s="21">
        <v>154633175</v>
      </c>
      <c r="O64" s="21">
        <v>163767929</v>
      </c>
      <c r="P64" s="21">
        <v>160208882</v>
      </c>
      <c r="Q64" s="21">
        <v>159739692</v>
      </c>
      <c r="R64" s="6">
        <v>164757064</v>
      </c>
      <c r="S64" s="6">
        <v>172367649</v>
      </c>
      <c r="T64" s="6"/>
    </row>
    <row r="65" spans="1:20">
      <c r="A65" t="s">
        <v>64</v>
      </c>
      <c r="B65" s="15" t="s">
        <v>123</v>
      </c>
      <c r="C65" t="str">
        <f>IF(VLOOKUP(B65,'Old vs New accounts'!$E$5:$G$97,1)=B65,VLOOKUP(B65,'Old vs New accounts'!$E$5:$G$97,3),0)</f>
        <v>30000</v>
      </c>
      <c r="D65" s="13">
        <v>11151056</v>
      </c>
      <c r="E65" s="13">
        <v>7045830</v>
      </c>
      <c r="F65" s="13">
        <v>12673283</v>
      </c>
      <c r="G65">
        <v>11450844</v>
      </c>
      <c r="H65">
        <v>12272714</v>
      </c>
      <c r="I65">
        <v>12272714</v>
      </c>
      <c r="J65">
        <v>18144820</v>
      </c>
      <c r="K65">
        <v>21316309</v>
      </c>
      <c r="L65">
        <v>20316309</v>
      </c>
      <c r="M65" s="14">
        <v>20316309</v>
      </c>
      <c r="N65" s="21">
        <v>7509851</v>
      </c>
      <c r="O65" s="21">
        <v>7409851</v>
      </c>
      <c r="P65" s="21">
        <v>7409851</v>
      </c>
      <c r="Q65" s="21">
        <v>11298296</v>
      </c>
      <c r="R65" s="6">
        <v>11298296</v>
      </c>
      <c r="S65" s="6">
        <v>11298296</v>
      </c>
      <c r="T65" s="6"/>
    </row>
    <row r="66" spans="1:20">
      <c r="A66" t="s">
        <v>130</v>
      </c>
      <c r="B66" s="15" t="s">
        <v>129</v>
      </c>
      <c r="C66" t="str">
        <f>IF(VLOOKUP(B66,'Old vs New accounts'!$E$5:$G$97,1)=B66,VLOOKUP(B66,'Old vs New accounts'!$E$5:$G$97,3),0)</f>
        <v>30010</v>
      </c>
      <c r="D66" s="13">
        <v>8180936</v>
      </c>
      <c r="E66" s="13">
        <v>11193438</v>
      </c>
      <c r="F66" s="13">
        <v>15465319</v>
      </c>
      <c r="G66">
        <v>4256813</v>
      </c>
      <c r="H66">
        <v>4855991</v>
      </c>
      <c r="I66">
        <v>10414279</v>
      </c>
      <c r="J66">
        <v>20579332</v>
      </c>
      <c r="K66">
        <v>28417771</v>
      </c>
      <c r="L66">
        <v>30102427</v>
      </c>
      <c r="M66" s="14">
        <v>17852350</v>
      </c>
      <c r="N66" s="21">
        <v>13487601</v>
      </c>
      <c r="O66" s="21">
        <v>12109784</v>
      </c>
      <c r="P66" s="21">
        <v>12392861</v>
      </c>
      <c r="Q66" s="21">
        <v>18519369</v>
      </c>
      <c r="R66" s="6">
        <v>16554569</v>
      </c>
      <c r="S66" s="6">
        <v>11933202</v>
      </c>
      <c r="T66" s="6"/>
    </row>
    <row r="67" spans="1:20">
      <c r="A67" t="s">
        <v>68</v>
      </c>
      <c r="B67" s="15" t="s">
        <v>135</v>
      </c>
      <c r="C67" t="str">
        <f>IF(VLOOKUP(B67,'Old vs New accounts'!$E$5:$G$97,1)=B67,VLOOKUP(B67,'Old vs New accounts'!$E$5:$G$97,3),0)</f>
        <v>30020</v>
      </c>
      <c r="D67" s="1"/>
      <c r="E67" s="1"/>
      <c r="J67">
        <v>0</v>
      </c>
      <c r="K67">
        <v>11394059</v>
      </c>
      <c r="L67">
        <v>5641000</v>
      </c>
      <c r="M67" s="14">
        <v>1943321</v>
      </c>
      <c r="N67" s="21">
        <v>6924321</v>
      </c>
      <c r="O67" s="21">
        <v>7470000</v>
      </c>
      <c r="P67" s="21">
        <v>3000000</v>
      </c>
      <c r="Q67" s="21"/>
    </row>
    <row r="68" spans="1:20">
      <c r="A68" t="s">
        <v>61</v>
      </c>
      <c r="B68" s="15" t="s">
        <v>141</v>
      </c>
      <c r="C68" t="str">
        <f>IF(VLOOKUP(B68,'Old vs New accounts'!$E$5:$G$97,1)=B68,VLOOKUP(B68,'Old vs New accounts'!$E$5:$G$97,3),0)</f>
        <v>30030</v>
      </c>
      <c r="D68" s="13">
        <v>0</v>
      </c>
      <c r="E68" s="13">
        <v>0</v>
      </c>
      <c r="F68" s="13">
        <v>240000</v>
      </c>
      <c r="G68">
        <v>0</v>
      </c>
      <c r="H68">
        <v>550000</v>
      </c>
      <c r="I68">
        <v>0</v>
      </c>
      <c r="J68">
        <v>885000</v>
      </c>
      <c r="K68">
        <v>3568882</v>
      </c>
      <c r="L68">
        <v>0</v>
      </c>
      <c r="M68">
        <v>0</v>
      </c>
    </row>
    <row r="69" spans="1:20">
      <c r="A69" t="s">
        <v>504</v>
      </c>
      <c r="B69" s="15" t="s">
        <v>153</v>
      </c>
      <c r="C69" t="str">
        <f>IF(VLOOKUP(B69,'Old vs New accounts'!$E$5:$G$97,1)=B69,VLOOKUP(B69,'Old vs New accounts'!$E$5:$G$97,3),0)</f>
        <v>30050</v>
      </c>
      <c r="D69" s="13">
        <v>0</v>
      </c>
      <c r="E69" s="13">
        <v>1167400</v>
      </c>
      <c r="F69" s="13">
        <v>423277</v>
      </c>
      <c r="G69">
        <v>350000</v>
      </c>
      <c r="H69">
        <v>0</v>
      </c>
      <c r="I69">
        <v>0</v>
      </c>
      <c r="J69">
        <v>1000000</v>
      </c>
      <c r="K69">
        <v>1000000</v>
      </c>
      <c r="L69">
        <v>1000000</v>
      </c>
      <c r="M69">
        <v>0</v>
      </c>
      <c r="O69" s="21">
        <v>0</v>
      </c>
      <c r="P69" s="21">
        <v>0</v>
      </c>
      <c r="Q69" s="21">
        <v>250000</v>
      </c>
      <c r="R69" s="6">
        <v>200000</v>
      </c>
      <c r="S69" s="6">
        <v>0</v>
      </c>
      <c r="T69" s="6"/>
    </row>
    <row r="70" spans="1:20">
      <c r="A70" t="s">
        <v>62</v>
      </c>
      <c r="B70" s="15" t="s">
        <v>159</v>
      </c>
      <c r="C70" t="str">
        <f>IF(VLOOKUP(B70,'Old vs New accounts'!$E$5:$G$97,1)=B70,VLOOKUP(B70,'Old vs New accounts'!$E$5:$G$97,3),0)</f>
        <v>30060</v>
      </c>
      <c r="D70" s="13">
        <v>2000000</v>
      </c>
      <c r="E70" s="13">
        <v>1100000</v>
      </c>
      <c r="F70" s="13">
        <v>800000</v>
      </c>
      <c r="J70">
        <v>375000</v>
      </c>
      <c r="K70">
        <v>0</v>
      </c>
      <c r="L70">
        <v>505000</v>
      </c>
      <c r="M70">
        <v>0</v>
      </c>
      <c r="P70" s="21">
        <v>0</v>
      </c>
      <c r="Q70" s="21">
        <v>100000</v>
      </c>
      <c r="R70" s="6">
        <v>300000</v>
      </c>
      <c r="S70" s="6">
        <v>100000</v>
      </c>
      <c r="T70" s="6"/>
    </row>
    <row r="71" spans="1:20">
      <c r="A71" t="s">
        <v>66</v>
      </c>
      <c r="B71" s="15" t="s">
        <v>165</v>
      </c>
      <c r="C71" t="str">
        <f>IF(VLOOKUP(B71,'Old vs New accounts'!$E$5:$G$97,1)=B71,VLOOKUP(B71,'Old vs New accounts'!$E$5:$G$97,3),0)</f>
        <v>30070</v>
      </c>
      <c r="D71" s="1"/>
      <c r="E71" s="1"/>
      <c r="H71">
        <v>0</v>
      </c>
      <c r="I71">
        <v>29646045</v>
      </c>
      <c r="J71">
        <v>33089210</v>
      </c>
      <c r="K71">
        <v>19445000</v>
      </c>
      <c r="L71">
        <v>7605150</v>
      </c>
      <c r="M71" s="14">
        <v>4820972</v>
      </c>
      <c r="N71" s="21">
        <v>800000</v>
      </c>
      <c r="O71" s="21">
        <v>800000</v>
      </c>
      <c r="Q71" s="21">
        <v>242595</v>
      </c>
      <c r="R71" s="6">
        <v>0</v>
      </c>
      <c r="S71" s="6">
        <v>0</v>
      </c>
      <c r="T71" s="6"/>
    </row>
    <row r="72" spans="1:20">
      <c r="A72" t="s">
        <v>172</v>
      </c>
      <c r="B72" s="15" t="s">
        <v>171</v>
      </c>
      <c r="C72" t="str">
        <f>IF(VLOOKUP(B72,'Old vs New accounts'!$E$5:$G$97,1)=B72,VLOOKUP(B72,'Old vs New accounts'!$E$5:$G$97,3),0)</f>
        <v>30080</v>
      </c>
      <c r="D72" s="1"/>
      <c r="E72" s="1"/>
      <c r="M72" s="14"/>
      <c r="N72" s="21"/>
      <c r="O72" s="21"/>
      <c r="Q72" s="21">
        <v>0</v>
      </c>
      <c r="R72" s="6">
        <v>950000</v>
      </c>
      <c r="S72" s="6">
        <v>0</v>
      </c>
      <c r="T72" s="6"/>
    </row>
    <row r="73" spans="1:20">
      <c r="A73" t="s">
        <v>70</v>
      </c>
      <c r="B73" s="15" t="s">
        <v>177</v>
      </c>
      <c r="C73" t="str">
        <f>IF(VLOOKUP(B73,'Old vs New accounts'!$E$5:$G$97,1)=B73,VLOOKUP(B73,'Old vs New accounts'!$E$5:$G$97,3),0)</f>
        <v>30300</v>
      </c>
      <c r="D73" s="1"/>
      <c r="E73" s="1"/>
      <c r="J73">
        <v>0</v>
      </c>
      <c r="K73">
        <v>17900000</v>
      </c>
      <c r="L73">
        <v>0</v>
      </c>
      <c r="M73">
        <v>0</v>
      </c>
      <c r="Q73">
        <v>0</v>
      </c>
      <c r="R73" s="6">
        <v>1058750</v>
      </c>
      <c r="S73" s="6">
        <v>0</v>
      </c>
      <c r="T73" s="6"/>
    </row>
    <row r="74" spans="1:20">
      <c r="A74" t="s">
        <v>71</v>
      </c>
      <c r="B74" s="15" t="s">
        <v>182</v>
      </c>
      <c r="C74" t="str">
        <f>IF(VLOOKUP(B74,'Old vs New accounts'!$E$5:$G$97,1)=B74,VLOOKUP(B74,'Old vs New accounts'!$E$5:$G$97,3),0)</f>
        <v>30310</v>
      </c>
      <c r="D74" s="13">
        <v>320000</v>
      </c>
      <c r="E74" s="13">
        <v>500000</v>
      </c>
      <c r="F74" s="13">
        <v>2883404</v>
      </c>
      <c r="G74">
        <v>1850000</v>
      </c>
      <c r="H74">
        <v>1600000</v>
      </c>
      <c r="I74">
        <v>935000</v>
      </c>
      <c r="J74">
        <v>2935000</v>
      </c>
      <c r="K74">
        <v>935000</v>
      </c>
      <c r="L74">
        <v>1285000</v>
      </c>
      <c r="M74" s="14">
        <v>514625</v>
      </c>
      <c r="N74" s="21">
        <v>695000</v>
      </c>
      <c r="O74" s="21">
        <v>515000</v>
      </c>
      <c r="P74" s="21">
        <v>515000</v>
      </c>
      <c r="Q74">
        <v>515000</v>
      </c>
      <c r="R74" s="6">
        <v>0</v>
      </c>
      <c r="S74" s="6">
        <v>0</v>
      </c>
      <c r="T74" s="6"/>
    </row>
    <row r="75" spans="1:20">
      <c r="A75" t="s">
        <v>44</v>
      </c>
      <c r="B75" s="15" t="s">
        <v>96</v>
      </c>
      <c r="C75" t="str">
        <f>IF(VLOOKUP(B75,'Old vs New accounts'!$E$5:$G$97,1)=B75,VLOOKUP(B75,'Old vs New accounts'!$E$5:$G$97,3),0)</f>
        <v>40000</v>
      </c>
      <c r="D75" s="13">
        <v>20917278</v>
      </c>
      <c r="E75" s="13">
        <v>18776920</v>
      </c>
      <c r="F75" s="13">
        <v>15902018</v>
      </c>
      <c r="G75">
        <v>16063083</v>
      </c>
      <c r="H75">
        <v>17938844</v>
      </c>
      <c r="I75">
        <v>19645993</v>
      </c>
      <c r="J75">
        <v>21360147</v>
      </c>
      <c r="K75">
        <v>26387571</v>
      </c>
      <c r="L75">
        <v>30995510</v>
      </c>
      <c r="M75" s="14">
        <v>34667083</v>
      </c>
      <c r="N75" s="21">
        <v>33377083</v>
      </c>
      <c r="O75" s="21">
        <v>21562367</v>
      </c>
      <c r="P75" s="21">
        <v>31992047</v>
      </c>
      <c r="Q75" s="21">
        <v>34455482</v>
      </c>
      <c r="R75" s="6">
        <v>36547739</v>
      </c>
      <c r="S75" s="6">
        <v>34547739</v>
      </c>
      <c r="T75" s="6"/>
    </row>
    <row r="76" spans="1:20">
      <c r="A76" t="s">
        <v>48</v>
      </c>
      <c r="B76" s="15" t="s">
        <v>113</v>
      </c>
      <c r="C76" t="str">
        <f>IF(VLOOKUP(B76,'Old vs New accounts'!$E$5:$G$97,1)=B76,VLOOKUP(B76,'Old vs New accounts'!$E$5:$G$97,3),0)</f>
        <v>40040</v>
      </c>
      <c r="D76" s="13">
        <v>52490698</v>
      </c>
      <c r="E76" s="13">
        <v>58679618</v>
      </c>
      <c r="F76" s="13">
        <v>67936678</v>
      </c>
      <c r="G76">
        <v>74594347</v>
      </c>
      <c r="H76">
        <v>78401580</v>
      </c>
      <c r="I76">
        <v>80599965</v>
      </c>
      <c r="J76">
        <v>82067279</v>
      </c>
      <c r="K76">
        <v>90977221</v>
      </c>
      <c r="L76">
        <v>97935840</v>
      </c>
      <c r="M76" s="14">
        <v>100317845</v>
      </c>
      <c r="N76" s="21">
        <v>101430831</v>
      </c>
      <c r="O76" s="21">
        <v>93615029</v>
      </c>
      <c r="P76" s="21">
        <v>93127107</v>
      </c>
      <c r="Q76" s="21">
        <v>100496382</v>
      </c>
      <c r="R76" s="6">
        <v>109610515</v>
      </c>
      <c r="S76" s="6">
        <v>109233258</v>
      </c>
      <c r="T76" s="6"/>
    </row>
    <row r="77" spans="1:20">
      <c r="A77" t="s">
        <v>54</v>
      </c>
      <c r="B77" s="15" t="s">
        <v>178</v>
      </c>
      <c r="C77" t="str">
        <f>IF(VLOOKUP(B77,'Old vs New accounts'!$E$5:$G$97,1)=B77,VLOOKUP(B77,'Old vs New accounts'!$E$5:$G$97,3),0)</f>
        <v>40090</v>
      </c>
      <c r="D77" s="13">
        <v>0</v>
      </c>
      <c r="E77" s="13">
        <v>0</v>
      </c>
      <c r="F77" s="13">
        <v>2587445</v>
      </c>
      <c r="G77">
        <v>5291176</v>
      </c>
      <c r="H77">
        <v>6974098</v>
      </c>
      <c r="I77">
        <v>6323943</v>
      </c>
      <c r="J77">
        <v>9755869</v>
      </c>
      <c r="K77">
        <v>13745258</v>
      </c>
      <c r="L77">
        <v>8892287</v>
      </c>
      <c r="M77" s="14">
        <v>8983533</v>
      </c>
      <c r="N77" s="21">
        <v>10605659</v>
      </c>
      <c r="O77" s="21">
        <v>10823062</v>
      </c>
      <c r="P77" s="21">
        <v>14058303</v>
      </c>
      <c r="Q77" s="21">
        <v>14376992</v>
      </c>
      <c r="R77" s="6">
        <v>15256778</v>
      </c>
      <c r="S77" s="6">
        <v>17051691</v>
      </c>
      <c r="T77" s="6"/>
    </row>
    <row r="78" spans="1:20">
      <c r="A78" t="s">
        <v>201</v>
      </c>
      <c r="B78" s="15" t="s">
        <v>199</v>
      </c>
      <c r="C78" t="str">
        <f>IF(VLOOKUP(B78,'Old vs New accounts'!$E$5:$G$97,1)=B78,VLOOKUP(B78,'Old vs New accounts'!$E$5:$G$97,3),0)</f>
        <v>40100</v>
      </c>
      <c r="D78" s="1"/>
      <c r="E78" s="1"/>
      <c r="F78" s="13"/>
      <c r="M78" s="14"/>
      <c r="N78" s="21"/>
      <c r="O78" s="21">
        <v>362967</v>
      </c>
      <c r="R78" s="6">
        <v>2043297</v>
      </c>
      <c r="S78" s="6">
        <v>1852376</v>
      </c>
      <c r="T78" s="6"/>
    </row>
    <row r="79" spans="1:20">
      <c r="A79" t="s">
        <v>49</v>
      </c>
      <c r="B79" s="15" t="s">
        <v>119</v>
      </c>
      <c r="C79" t="str">
        <f>IF(VLOOKUP(B79,'Old vs New accounts'!$E$5:$G$97,1)=B79,VLOOKUP(B79,'Old vs New accounts'!$E$5:$G$97,3),0)</f>
        <v>40140</v>
      </c>
      <c r="D79" s="1"/>
      <c r="E79" s="1"/>
      <c r="G79">
        <v>0</v>
      </c>
      <c r="H79">
        <v>9622</v>
      </c>
      <c r="I79">
        <v>0</v>
      </c>
      <c r="J79">
        <v>210000</v>
      </c>
      <c r="K79">
        <v>210000</v>
      </c>
      <c r="L79">
        <v>90000</v>
      </c>
      <c r="M79">
        <v>0</v>
      </c>
    </row>
    <row r="80" spans="1:20">
      <c r="A80" t="s">
        <v>50</v>
      </c>
      <c r="B80" s="15" t="s">
        <v>125</v>
      </c>
      <c r="C80" t="str">
        <f>IF(VLOOKUP(B80,'Old vs New accounts'!$E$5:$G$97,1)=B80,VLOOKUP(B80,'Old vs New accounts'!$E$5:$G$97,3),0)</f>
        <v>40150</v>
      </c>
      <c r="D80" s="13">
        <v>0</v>
      </c>
      <c r="E80" s="13">
        <v>1500000</v>
      </c>
      <c r="F80" s="13">
        <v>0</v>
      </c>
      <c r="G80">
        <v>5500000</v>
      </c>
      <c r="H80">
        <v>3439291</v>
      </c>
      <c r="I80">
        <v>1800000</v>
      </c>
      <c r="J80">
        <v>2500000</v>
      </c>
      <c r="K80">
        <v>2500000</v>
      </c>
      <c r="L80">
        <v>2500000</v>
      </c>
      <c r="M80" s="14">
        <v>2500000</v>
      </c>
      <c r="N80" s="21"/>
    </row>
    <row r="81" spans="1:20">
      <c r="A81" t="s">
        <v>51</v>
      </c>
      <c r="B81" s="15" t="s">
        <v>137</v>
      </c>
      <c r="C81" t="str">
        <f>IF(VLOOKUP(B81,'Old vs New accounts'!$E$5:$G$97,1)=B81,VLOOKUP(B81,'Old vs New accounts'!$E$5:$G$97,3),0)</f>
        <v>40160</v>
      </c>
      <c r="D81" s="1"/>
      <c r="E81" s="1"/>
      <c r="H81">
        <v>0</v>
      </c>
      <c r="I81">
        <v>1763704</v>
      </c>
      <c r="J81">
        <v>2014489</v>
      </c>
      <c r="K81">
        <v>1578057</v>
      </c>
      <c r="L81">
        <v>1365637</v>
      </c>
      <c r="M81">
        <v>1491162</v>
      </c>
      <c r="N81" s="21">
        <v>1559549</v>
      </c>
      <c r="O81" s="21">
        <v>1722908</v>
      </c>
      <c r="P81" s="21">
        <v>1745506</v>
      </c>
    </row>
    <row r="82" spans="1:20">
      <c r="A82" t="s">
        <v>56</v>
      </c>
      <c r="B82" s="15" t="s">
        <v>211</v>
      </c>
      <c r="C82" t="str">
        <f>IF(VLOOKUP(B82,'Old vs New accounts'!$E$5:$G$97,1)=B82,VLOOKUP(B82,'Old vs New accounts'!$E$5:$G$97,3),0)</f>
        <v>40300</v>
      </c>
      <c r="D82" s="13">
        <v>0</v>
      </c>
      <c r="E82" s="13">
        <v>0</v>
      </c>
      <c r="F82" s="13">
        <v>1900000</v>
      </c>
      <c r="G82">
        <v>300000</v>
      </c>
      <c r="H82">
        <v>0</v>
      </c>
      <c r="I82">
        <v>1500000</v>
      </c>
      <c r="J82">
        <v>4020000</v>
      </c>
      <c r="M82" s="14"/>
      <c r="P82" s="21">
        <v>0</v>
      </c>
    </row>
    <row r="83" spans="1:20">
      <c r="A83" t="s">
        <v>55</v>
      </c>
      <c r="B83" s="15" t="s">
        <v>202</v>
      </c>
      <c r="C83" t="str">
        <f>IF(VLOOKUP(B83,'Old vs New accounts'!$E$5:$G$97,1)=B83,VLOOKUP(B83,'Old vs New accounts'!$E$5:$G$97,3),0)</f>
        <v>40330</v>
      </c>
      <c r="D83" s="13">
        <v>1263871</v>
      </c>
      <c r="E83" s="13">
        <v>1332125</v>
      </c>
      <c r="F83" s="13">
        <v>1359404</v>
      </c>
      <c r="G83">
        <v>1190661</v>
      </c>
      <c r="H83">
        <v>1237474</v>
      </c>
      <c r="I83">
        <v>1215433</v>
      </c>
      <c r="J83">
        <v>1387844</v>
      </c>
      <c r="K83">
        <v>1389421</v>
      </c>
      <c r="L83">
        <v>1695052</v>
      </c>
      <c r="M83" s="14">
        <v>1525414</v>
      </c>
      <c r="N83" s="21">
        <v>1491723</v>
      </c>
      <c r="O83" s="21">
        <v>2033225</v>
      </c>
      <c r="P83" s="21">
        <v>1989225</v>
      </c>
      <c r="Q83" s="21">
        <v>2004183</v>
      </c>
    </row>
    <row r="84" spans="1:20">
      <c r="A84" t="s">
        <v>45</v>
      </c>
      <c r="B84" s="15" t="s">
        <v>102</v>
      </c>
      <c r="C84" t="str">
        <f>IF(VLOOKUP(B84,'Old vs New accounts'!$E$5:$G$97,1)=B84,VLOOKUP(B84,'Old vs New accounts'!$E$5:$G$97,3),0)</f>
        <v>50000</v>
      </c>
      <c r="E84" s="1"/>
      <c r="J84">
        <v>0</v>
      </c>
      <c r="K84">
        <v>9491657</v>
      </c>
      <c r="L84">
        <v>4476204</v>
      </c>
      <c r="M84" s="14">
        <v>4293491</v>
      </c>
      <c r="N84" s="21">
        <v>989833</v>
      </c>
      <c r="O84" s="21">
        <v>2962420</v>
      </c>
      <c r="P84" s="21">
        <v>2914001</v>
      </c>
      <c r="Q84" s="21">
        <v>4250852</v>
      </c>
      <c r="R84" s="6">
        <v>5244241</v>
      </c>
      <c r="S84" s="6">
        <v>5057965</v>
      </c>
      <c r="T84" s="6"/>
    </row>
    <row r="85" spans="1:20">
      <c r="A85" t="s">
        <v>207</v>
      </c>
      <c r="B85" s="15" t="s">
        <v>205</v>
      </c>
      <c r="C85" t="str">
        <f>IF(VLOOKUP(B85,'Old vs New accounts'!$E$5:$G$97,1)=B85,VLOOKUP(B85,'Old vs New accounts'!$E$5:$G$97,3),0)</f>
        <v>50800</v>
      </c>
      <c r="D85" s="1"/>
      <c r="E85" s="1"/>
      <c r="F85" s="13"/>
      <c r="M85" s="14"/>
      <c r="N85" s="21"/>
      <c r="O85" s="21"/>
      <c r="P85" s="21"/>
      <c r="Q85" s="21">
        <v>284190</v>
      </c>
      <c r="R85" s="6">
        <v>0</v>
      </c>
      <c r="S85" s="6">
        <v>0</v>
      </c>
      <c r="T85" s="6"/>
    </row>
    <row r="86" spans="1:20">
      <c r="A86" t="s">
        <v>74</v>
      </c>
      <c r="B86" s="15" t="s">
        <v>242</v>
      </c>
      <c r="C86" t="str">
        <f>IF(VLOOKUP(B86,'Old vs New accounts'!$E$5:$G$97,1)=B86,VLOOKUP(B86,'Old vs New accounts'!$E$5:$G$97,3),0)</f>
        <v>60000</v>
      </c>
      <c r="D86" s="1"/>
      <c r="E86" s="1"/>
      <c r="J86">
        <v>0</v>
      </c>
      <c r="K86">
        <v>18243417</v>
      </c>
      <c r="L86">
        <v>20233541</v>
      </c>
      <c r="M86" s="14">
        <v>16639903</v>
      </c>
      <c r="N86" s="21">
        <v>19572497</v>
      </c>
      <c r="O86" s="21">
        <v>15616251</v>
      </c>
      <c r="P86" s="21">
        <v>22887317</v>
      </c>
      <c r="Q86" s="21">
        <v>27054366</v>
      </c>
      <c r="R86" s="6">
        <v>22094372</v>
      </c>
      <c r="S86" s="6">
        <v>21017317</v>
      </c>
      <c r="T86" s="6"/>
    </row>
    <row r="87" spans="1:20">
      <c r="A87" t="s">
        <v>75</v>
      </c>
      <c r="B87" s="15" t="s">
        <v>248</v>
      </c>
      <c r="C87" t="str">
        <f>IF(VLOOKUP(B87,'Old vs New accounts'!$E$5:$G$97,1)=B87,VLOOKUP(B87,'Old vs New accounts'!$E$5:$G$97,3),0)</f>
        <v>60010</v>
      </c>
      <c r="D87" s="13">
        <v>2000000</v>
      </c>
      <c r="E87" s="13">
        <v>5200000</v>
      </c>
      <c r="F87" s="13">
        <v>0</v>
      </c>
      <c r="H87">
        <v>0</v>
      </c>
      <c r="I87">
        <v>2000000</v>
      </c>
      <c r="J87">
        <v>0</v>
      </c>
      <c r="N87" s="21">
        <v>4000000</v>
      </c>
      <c r="O87" s="21">
        <v>2398233</v>
      </c>
      <c r="R87" s="6">
        <v>2398233</v>
      </c>
      <c r="S87" s="6">
        <v>2398233</v>
      </c>
      <c r="T87" s="6"/>
    </row>
    <row r="88" spans="1:20">
      <c r="A88" t="s">
        <v>76</v>
      </c>
      <c r="B88" s="15" t="s">
        <v>254</v>
      </c>
      <c r="C88" t="str">
        <f>IF(VLOOKUP(B88,'Old vs New accounts'!$E$5:$G$97,1)=B88,VLOOKUP(B88,'Old vs New accounts'!$E$5:$G$97,3),0)</f>
        <v>60020</v>
      </c>
      <c r="D88" s="13">
        <v>0</v>
      </c>
      <c r="E88" s="13">
        <v>0</v>
      </c>
      <c r="F88" s="13">
        <v>2900000</v>
      </c>
      <c r="G88">
        <v>2755000</v>
      </c>
      <c r="H88">
        <v>1900000</v>
      </c>
      <c r="I88">
        <v>2900000</v>
      </c>
      <c r="J88">
        <v>3437000</v>
      </c>
      <c r="K88">
        <v>3150000</v>
      </c>
      <c r="L88">
        <v>2900000</v>
      </c>
      <c r="M88" s="14">
        <v>2900000</v>
      </c>
      <c r="N88" s="21">
        <v>2900000</v>
      </c>
      <c r="O88" s="21">
        <v>9900000</v>
      </c>
      <c r="P88" s="21">
        <v>2398233</v>
      </c>
      <c r="Q88" s="21">
        <v>2398233</v>
      </c>
      <c r="R88" s="6">
        <v>4000000</v>
      </c>
      <c r="S88" s="6">
        <v>0</v>
      </c>
      <c r="T88" s="6"/>
    </row>
    <row r="89" spans="1:20">
      <c r="A89" t="s">
        <v>77</v>
      </c>
      <c r="B89" s="15" t="s">
        <v>260</v>
      </c>
      <c r="C89" t="str">
        <f>IF(VLOOKUP(B89,'Old vs New accounts'!$E$5:$G$97,1)=B89,VLOOKUP(B89,'Old vs New accounts'!$E$5:$G$97,3),0)</f>
        <v>60030</v>
      </c>
      <c r="D89" s="13">
        <v>973615</v>
      </c>
      <c r="E89" s="1"/>
      <c r="H89">
        <v>0</v>
      </c>
      <c r="I89">
        <v>0</v>
      </c>
      <c r="J89">
        <v>463840</v>
      </c>
      <c r="K89">
        <v>5016291</v>
      </c>
      <c r="L89">
        <v>1816291</v>
      </c>
      <c r="M89" s="14">
        <v>1814103</v>
      </c>
      <c r="O89" s="21">
        <v>0</v>
      </c>
      <c r="P89" s="21">
        <v>0</v>
      </c>
    </row>
    <row r="90" spans="1:20">
      <c r="A90" t="s">
        <v>78</v>
      </c>
      <c r="B90" s="15" t="s">
        <v>266</v>
      </c>
      <c r="C90" t="str">
        <f>IF(VLOOKUP(B90,'Old vs New accounts'!$E$5:$G$97,1)=B90,VLOOKUP(B90,'Old vs New accounts'!$E$5:$G$97,3),0)</f>
        <v>60040</v>
      </c>
      <c r="D90" s="1"/>
      <c r="E90" s="1"/>
      <c r="K90">
        <v>0</v>
      </c>
      <c r="L90">
        <v>8200000</v>
      </c>
      <c r="M90" s="14">
        <v>8200000</v>
      </c>
      <c r="O90" s="21">
        <v>0</v>
      </c>
      <c r="P90" s="21">
        <v>0</v>
      </c>
      <c r="Q90" s="21">
        <v>0</v>
      </c>
    </row>
    <row r="91" spans="1:20">
      <c r="A91" t="s">
        <v>355</v>
      </c>
      <c r="B91" s="15" t="s">
        <v>286</v>
      </c>
      <c r="C91" t="str">
        <f>IF(VLOOKUP(B91,'Old vs New accounts'!$E$5:$G$97,1)=B91,VLOOKUP(B91,'Old vs New accounts'!$E$5:$G$97,3),0)</f>
        <v>73030</v>
      </c>
      <c r="D91" s="1"/>
      <c r="E91" s="1"/>
      <c r="M91" s="14"/>
      <c r="O91" s="21"/>
      <c r="P91" s="21">
        <v>13900000</v>
      </c>
      <c r="Q91" s="21">
        <v>27737000</v>
      </c>
      <c r="R91" s="6">
        <v>28000000</v>
      </c>
      <c r="S91" s="6">
        <v>28000000</v>
      </c>
      <c r="T91" s="6"/>
    </row>
    <row r="92" spans="1:20">
      <c r="A92" t="s">
        <v>72</v>
      </c>
      <c r="B92" s="15" t="s">
        <v>230</v>
      </c>
      <c r="C92" t="str">
        <f>IF(VLOOKUP(B92,'Old vs New accounts'!$E$5:$G$97,1)=B92,VLOOKUP(B92,'Old vs New accounts'!$E$5:$G$97,3),0)</f>
        <v>80300</v>
      </c>
      <c r="D92" s="1"/>
      <c r="E92" s="1"/>
      <c r="F92" s="13"/>
      <c r="J92">
        <v>465000</v>
      </c>
      <c r="M92" s="14"/>
      <c r="Q92" s="21"/>
    </row>
    <row r="93" spans="1:20">
      <c r="A93" t="s">
        <v>169</v>
      </c>
      <c r="B93" s="15" t="s">
        <v>167</v>
      </c>
      <c r="C93" t="str">
        <f>IF(VLOOKUP(B93,'Old vs New accounts'!$E$5:$G$97,1)=B93,VLOOKUP(B93,'Old vs New accounts'!$E$5:$G$97,3),0)</f>
        <v>83000</v>
      </c>
      <c r="D93" s="1"/>
      <c r="E93" s="1"/>
      <c r="N93" s="21">
        <v>27046</v>
      </c>
      <c r="P93" s="21"/>
      <c r="Q93" s="21">
        <v>0</v>
      </c>
      <c r="R93" s="6">
        <v>171958</v>
      </c>
      <c r="S93" s="6">
        <v>171958</v>
      </c>
      <c r="T93" s="6"/>
    </row>
    <row r="94" spans="1:20">
      <c r="A94" t="s">
        <v>46</v>
      </c>
      <c r="B94" s="15" t="s">
        <v>454</v>
      </c>
      <c r="C94" t="str">
        <f>IF(VLOOKUP(B94,'Old vs New accounts'!$E$5:$G$97,1)=B94,VLOOKUP(B94,'Old vs New accounts'!$E$5:$G$97,3),0)</f>
        <v>00103</v>
      </c>
      <c r="D94" s="13">
        <v>831101</v>
      </c>
      <c r="E94" s="13">
        <v>1010061</v>
      </c>
      <c r="F94" s="13">
        <v>1302644</v>
      </c>
      <c r="G94">
        <v>1636511</v>
      </c>
      <c r="H94">
        <v>1735999</v>
      </c>
      <c r="I94">
        <v>1835826</v>
      </c>
      <c r="J94">
        <v>2049425</v>
      </c>
      <c r="K94">
        <v>2692414</v>
      </c>
      <c r="L94">
        <v>3537163</v>
      </c>
      <c r="M94" s="14">
        <v>3783440</v>
      </c>
      <c r="N94" s="21">
        <v>4083125</v>
      </c>
      <c r="O94" s="21">
        <v>4252824</v>
      </c>
      <c r="P94" s="21">
        <v>2961489</v>
      </c>
      <c r="R94" s="6">
        <v>0</v>
      </c>
      <c r="S94" s="6">
        <v>0</v>
      </c>
      <c r="T94" s="6"/>
    </row>
    <row r="95" spans="1:20">
      <c r="A95" t="s">
        <v>60</v>
      </c>
      <c r="B95" s="15" t="s">
        <v>455</v>
      </c>
      <c r="C95" s="36" t="str">
        <f>IF(VLOOKUP(B95,'Old vs New accounts'!$E$5:$G$97,1)=B95,VLOOKUP(B95,'Old vs New accounts'!$E$5:$G$97,3),0)</f>
        <v>30040</v>
      </c>
      <c r="D95" s="13">
        <v>0</v>
      </c>
      <c r="E95" s="13">
        <v>2300000</v>
      </c>
      <c r="F95" s="13">
        <v>0</v>
      </c>
      <c r="M95" s="14"/>
    </row>
    <row r="96" spans="1:20">
      <c r="A96" t="s">
        <v>63</v>
      </c>
      <c r="B96" s="15" t="s">
        <v>456</v>
      </c>
      <c r="C96" s="36" t="str">
        <f>IF(VLOOKUP(B96,'Old vs New accounts'!$E$5:$G$97,1)=B96,VLOOKUP(B96,'Old vs New accounts'!$E$5:$G$97,3),0)</f>
        <v>00308</v>
      </c>
      <c r="D96" s="13">
        <v>3699232</v>
      </c>
      <c r="E96" s="13">
        <v>2963000</v>
      </c>
      <c r="F96" s="13">
        <v>903724</v>
      </c>
      <c r="G96">
        <v>850277</v>
      </c>
      <c r="H96">
        <v>0</v>
      </c>
      <c r="I96">
        <v>175000</v>
      </c>
      <c r="J96">
        <v>1711500</v>
      </c>
      <c r="K96">
        <v>330844</v>
      </c>
      <c r="L96">
        <v>0</v>
      </c>
      <c r="M96">
        <v>0</v>
      </c>
      <c r="Q96" s="21"/>
    </row>
    <row r="97" spans="1:21">
      <c r="A97" t="s">
        <v>65</v>
      </c>
      <c r="B97" s="15" t="s">
        <v>384</v>
      </c>
      <c r="C97" s="35">
        <f>IF(VLOOKUP(B97,'Old vs New accounts'!$E$5:$G$97,1)=B97,VLOOKUP(B97,'Old vs New accounts'!$E$5:$G$97,3),0)</f>
        <v>30010</v>
      </c>
      <c r="D97" s="13">
        <v>0</v>
      </c>
      <c r="E97" s="13">
        <v>4087000</v>
      </c>
      <c r="F97" s="13">
        <v>1130000</v>
      </c>
      <c r="K97">
        <v>0</v>
      </c>
      <c r="L97">
        <v>3400000</v>
      </c>
      <c r="M97">
        <v>500000</v>
      </c>
      <c r="P97" s="21">
        <v>0</v>
      </c>
      <c r="Q97" s="21"/>
    </row>
    <row r="98" spans="1:21">
      <c r="A98" t="s">
        <v>67</v>
      </c>
      <c r="B98" s="15" t="s">
        <v>457</v>
      </c>
      <c r="C98" s="36" t="str">
        <f>IF(VLOOKUP(B98,'Old vs New accounts'!$E$5:$G$97,1)=B98,VLOOKUP(B98,'Old vs New accounts'!$E$5:$G$97,3),0)</f>
        <v>00313</v>
      </c>
      <c r="D98" s="13">
        <v>407000</v>
      </c>
      <c r="E98" s="13">
        <v>50000</v>
      </c>
      <c r="F98" s="13">
        <v>150000</v>
      </c>
      <c r="G98">
        <v>200000</v>
      </c>
      <c r="M98" s="14"/>
      <c r="Q98" s="21"/>
    </row>
    <row r="99" spans="1:21">
      <c r="A99" t="s">
        <v>69</v>
      </c>
      <c r="B99" s="15" t="s">
        <v>458</v>
      </c>
      <c r="C99" s="36" t="str">
        <f>IF(VLOOKUP(B99,'Old vs New accounts'!$E$5:$G$97,1)=B99,VLOOKUP(B99,'Old vs New accounts'!$E$5:$G$97,3),0)</f>
        <v>40100</v>
      </c>
      <c r="D99" s="1"/>
      <c r="E99" s="1"/>
      <c r="J99">
        <v>0</v>
      </c>
      <c r="K99">
        <v>17900000</v>
      </c>
      <c r="L99">
        <v>0</v>
      </c>
      <c r="M99">
        <v>0</v>
      </c>
      <c r="P99" s="21">
        <v>0</v>
      </c>
      <c r="Q99" s="21"/>
    </row>
    <row r="100" spans="1:21">
      <c r="A100" t="s">
        <v>73</v>
      </c>
      <c r="B100" s="15" t="s">
        <v>459</v>
      </c>
      <c r="C100" t="str">
        <f>IF(VLOOKUP(B100,'Old vs New accounts'!$E$5:$G$97,1)=B100,VLOOKUP(B100,'Old vs New accounts'!$E$5:$G$97,3),0)</f>
        <v>73030</v>
      </c>
      <c r="D100" s="13">
        <v>759690</v>
      </c>
      <c r="E100" s="13">
        <v>1479425</v>
      </c>
      <c r="F100" s="13">
        <v>1896000</v>
      </c>
      <c r="G100">
        <v>1917915</v>
      </c>
      <c r="H100">
        <v>2228491</v>
      </c>
      <c r="I100">
        <v>3088744</v>
      </c>
      <c r="J100">
        <v>3699721</v>
      </c>
      <c r="K100">
        <v>3818110</v>
      </c>
      <c r="L100">
        <v>4070579</v>
      </c>
      <c r="M100" s="14">
        <v>4610988</v>
      </c>
    </row>
    <row r="101" spans="1:21">
      <c r="A101" t="s">
        <v>57</v>
      </c>
      <c r="B101" s="15" t="s">
        <v>222</v>
      </c>
      <c r="C101" t="str">
        <f>IF(VLOOKUP(B101,'Old vs New accounts'!$E$5:$G$97,1)=B101,VLOOKUP(B101,'Old vs New accounts'!$E$5:$G$97,3),0)</f>
        <v>S50000</v>
      </c>
      <c r="D101" s="1"/>
      <c r="E101" s="1"/>
      <c r="H101">
        <v>0</v>
      </c>
      <c r="J101">
        <v>5000000</v>
      </c>
      <c r="K101">
        <v>1482598</v>
      </c>
      <c r="L101">
        <v>0</v>
      </c>
      <c r="M101">
        <v>0</v>
      </c>
    </row>
    <row r="102" spans="1:21">
      <c r="A102" s="1" t="s">
        <v>341</v>
      </c>
      <c r="B102" s="38" t="s">
        <v>460</v>
      </c>
      <c r="C102" s="18"/>
      <c r="D102" s="46">
        <f t="shared" ref="D102:S102" si="4">SUBTOTAL(9,D58:D101)</f>
        <v>1155740088</v>
      </c>
      <c r="E102" s="46">
        <f t="shared" si="4"/>
        <v>1238817898</v>
      </c>
      <c r="F102" s="46">
        <f t="shared" si="4"/>
        <v>1343428700</v>
      </c>
      <c r="G102" s="46">
        <f t="shared" si="4"/>
        <v>1439576693</v>
      </c>
      <c r="H102" s="46">
        <f t="shared" si="4"/>
        <v>1535810746</v>
      </c>
      <c r="I102" s="46">
        <f t="shared" si="4"/>
        <v>1666394563</v>
      </c>
      <c r="J102" s="46">
        <f t="shared" si="4"/>
        <v>1804463108</v>
      </c>
      <c r="K102" s="46">
        <f t="shared" si="4"/>
        <v>2046764465</v>
      </c>
      <c r="L102" s="46">
        <f t="shared" si="4"/>
        <v>2078791487</v>
      </c>
      <c r="M102" s="46">
        <f t="shared" si="4"/>
        <v>2119974278</v>
      </c>
      <c r="N102" s="46">
        <f t="shared" si="4"/>
        <v>2143671235</v>
      </c>
      <c r="O102" s="46">
        <f t="shared" si="4"/>
        <v>2146404620</v>
      </c>
      <c r="P102" s="46">
        <f t="shared" si="4"/>
        <v>2144784783</v>
      </c>
      <c r="Q102" s="46">
        <f t="shared" si="4"/>
        <v>2171102695</v>
      </c>
      <c r="R102" s="46">
        <f t="shared" si="4"/>
        <v>2262174537</v>
      </c>
      <c r="S102" s="46">
        <f t="shared" si="4"/>
        <v>2276968417</v>
      </c>
      <c r="T102" s="44"/>
      <c r="U102" s="44"/>
    </row>
    <row r="103" spans="1:21">
      <c r="A103" s="18"/>
      <c r="B103" s="38" t="s">
        <v>460</v>
      </c>
      <c r="C103" s="18"/>
      <c r="D103" s="53"/>
      <c r="E103" s="13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3"/>
      <c r="T103" s="43"/>
      <c r="U103" s="44"/>
    </row>
    <row r="104" spans="1:21">
      <c r="A104" s="1" t="s">
        <v>79</v>
      </c>
      <c r="B104" s="1"/>
      <c r="C104" s="1"/>
      <c r="D104" s="5">
        <f t="shared" ref="D104:S104" si="5">D102+D54</f>
        <v>1849587184</v>
      </c>
      <c r="E104" s="5">
        <f t="shared" si="5"/>
        <v>2000540810</v>
      </c>
      <c r="F104" s="5">
        <f t="shared" si="5"/>
        <v>2152979627</v>
      </c>
      <c r="G104" s="5">
        <f t="shared" si="5"/>
        <v>2294527776</v>
      </c>
      <c r="H104" s="5">
        <f t="shared" si="5"/>
        <v>2448404412</v>
      </c>
      <c r="I104" s="5">
        <f t="shared" si="5"/>
        <v>2599861782</v>
      </c>
      <c r="J104" s="5">
        <f t="shared" si="5"/>
        <v>2809880067</v>
      </c>
      <c r="K104" s="5">
        <f t="shared" si="5"/>
        <v>3113897426</v>
      </c>
      <c r="L104" s="5">
        <f t="shared" si="5"/>
        <v>3223705072</v>
      </c>
      <c r="M104" s="5">
        <f t="shared" si="5"/>
        <v>3320946120</v>
      </c>
      <c r="N104" s="5">
        <f t="shared" si="5"/>
        <v>3352656206</v>
      </c>
      <c r="O104" s="5">
        <f t="shared" si="5"/>
        <v>3307840307</v>
      </c>
      <c r="P104" s="5">
        <f t="shared" si="5"/>
        <v>3333110449</v>
      </c>
      <c r="Q104" s="5">
        <f t="shared" si="5"/>
        <v>3413378306</v>
      </c>
      <c r="R104" s="5">
        <f t="shared" si="5"/>
        <v>3594243192</v>
      </c>
      <c r="S104" s="5">
        <f t="shared" si="5"/>
        <v>3586369722</v>
      </c>
      <c r="T104" s="58"/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6"/>
      <c r="T105" s="6"/>
    </row>
    <row r="106" spans="1:21">
      <c r="A106" s="18" t="s">
        <v>385</v>
      </c>
      <c r="B106" s="18"/>
      <c r="C106" s="18"/>
      <c r="D106" s="1">
        <f>D47-D104</f>
        <v>95145739</v>
      </c>
      <c r="E106" s="1">
        <f t="shared" ref="E106:S106" si="6">E47-E104</f>
        <v>88484891</v>
      </c>
      <c r="F106" s="1">
        <f t="shared" si="6"/>
        <v>78562916</v>
      </c>
      <c r="G106" s="1">
        <f t="shared" si="6"/>
        <v>94569059</v>
      </c>
      <c r="H106" s="1">
        <f t="shared" si="6"/>
        <v>118894312</v>
      </c>
      <c r="I106" s="1">
        <f t="shared" si="6"/>
        <v>153740504</v>
      </c>
      <c r="J106" s="1">
        <f t="shared" si="6"/>
        <v>179198592</v>
      </c>
      <c r="K106" s="1">
        <f t="shared" si="6"/>
        <v>171494714</v>
      </c>
      <c r="L106" s="1">
        <f t="shared" si="6"/>
        <v>184198079</v>
      </c>
      <c r="M106" s="1">
        <f t="shared" si="6"/>
        <v>161392634</v>
      </c>
      <c r="N106" s="1">
        <f t="shared" si="6"/>
        <v>185385547</v>
      </c>
      <c r="O106" s="1">
        <f t="shared" si="6"/>
        <v>240276899</v>
      </c>
      <c r="P106" s="1">
        <f t="shared" si="6"/>
        <v>236235961</v>
      </c>
      <c r="Q106" s="1">
        <f t="shared" si="6"/>
        <v>209439502</v>
      </c>
      <c r="R106" s="1">
        <f t="shared" si="6"/>
        <v>87778641</v>
      </c>
      <c r="S106" s="6">
        <f t="shared" si="6"/>
        <v>84827162</v>
      </c>
    </row>
    <row r="107" spans="1:21">
      <c r="A107" s="18" t="s">
        <v>80</v>
      </c>
      <c r="B107" s="18"/>
      <c r="C107" s="18"/>
      <c r="D107" s="1"/>
      <c r="E107" s="1"/>
      <c r="J107" s="1"/>
      <c r="K107" s="1"/>
      <c r="L107" s="1"/>
      <c r="M107" s="1"/>
      <c r="N107" s="1"/>
      <c r="Q107" s="6"/>
      <c r="R107" s="6"/>
      <c r="S107" s="6"/>
      <c r="T107" s="6"/>
    </row>
    <row r="108" spans="1:21">
      <c r="A108" s="1" t="s">
        <v>342</v>
      </c>
      <c r="B108" s="1"/>
      <c r="C108" s="1"/>
      <c r="D108" s="13">
        <v>37604634</v>
      </c>
      <c r="E108" s="1">
        <v>40471960</v>
      </c>
      <c r="J108" s="1"/>
      <c r="K108" s="1"/>
      <c r="L108" s="1">
        <v>65779947</v>
      </c>
      <c r="M108" s="1">
        <v>67667293</v>
      </c>
      <c r="N108" s="1">
        <v>68447273</v>
      </c>
      <c r="O108" s="1">
        <v>68006885</v>
      </c>
      <c r="P108" s="1">
        <v>68041222</v>
      </c>
      <c r="Q108" s="6">
        <v>69340654</v>
      </c>
      <c r="R108" s="6">
        <v>71884864</v>
      </c>
      <c r="S108" s="6">
        <v>71727394</v>
      </c>
      <c r="T108" s="6"/>
    </row>
    <row r="109" spans="1:21">
      <c r="A109" s="1" t="s">
        <v>358</v>
      </c>
      <c r="B109" s="1"/>
      <c r="C109" s="1"/>
      <c r="D109" s="1"/>
      <c r="E109" s="1"/>
      <c r="J109" s="1"/>
      <c r="K109" s="1"/>
      <c r="L109" s="1"/>
      <c r="M109" s="1"/>
      <c r="N109" s="1"/>
      <c r="O109" s="1"/>
      <c r="P109" s="1"/>
      <c r="Q109" s="6">
        <v>0</v>
      </c>
      <c r="R109" s="6">
        <v>0</v>
      </c>
      <c r="S109" s="6">
        <v>0</v>
      </c>
      <c r="T109" s="6"/>
    </row>
    <row r="110" spans="1:21">
      <c r="A110" s="1" t="s">
        <v>352</v>
      </c>
      <c r="B110" s="1"/>
      <c r="C110" s="1"/>
      <c r="D110" s="1"/>
      <c r="E110" s="1"/>
      <c r="J110" s="1"/>
      <c r="K110" s="1"/>
      <c r="L110" s="1"/>
      <c r="M110" s="1"/>
      <c r="N110" s="1"/>
      <c r="O110" s="1">
        <v>728086</v>
      </c>
      <c r="P110" s="1">
        <v>2539239</v>
      </c>
      <c r="Q110" s="6">
        <v>623117</v>
      </c>
      <c r="R110" s="6">
        <v>0</v>
      </c>
      <c r="S110" s="6">
        <v>0</v>
      </c>
      <c r="T110" s="6"/>
    </row>
    <row r="111" spans="1:21">
      <c r="A111" s="1" t="s">
        <v>343</v>
      </c>
      <c r="B111" s="1"/>
      <c r="C111" s="1"/>
      <c r="D111" s="1"/>
      <c r="E111" s="1"/>
      <c r="J111" s="1"/>
      <c r="K111" s="1"/>
      <c r="L111" s="1">
        <v>28342193</v>
      </c>
      <c r="M111" s="1">
        <v>22462218</v>
      </c>
      <c r="N111" s="1">
        <v>3000000</v>
      </c>
      <c r="O111" s="1">
        <v>12429680</v>
      </c>
      <c r="P111" s="1">
        <v>23953143</v>
      </c>
      <c r="Q111" s="6">
        <v>28693163</v>
      </c>
      <c r="R111" s="6">
        <v>0</v>
      </c>
      <c r="S111" s="6">
        <v>0</v>
      </c>
      <c r="T111" s="6"/>
    </row>
    <row r="112" spans="1:21">
      <c r="A112" s="1" t="s">
        <v>356</v>
      </c>
      <c r="B112" s="1"/>
      <c r="C112" s="1"/>
      <c r="D112" s="1"/>
      <c r="E112" s="1"/>
      <c r="J112" s="1"/>
      <c r="K112" s="1"/>
      <c r="L112" s="1"/>
      <c r="M112" s="1"/>
      <c r="N112" s="1"/>
      <c r="O112" s="1"/>
      <c r="P112" s="1">
        <v>7339516</v>
      </c>
      <c r="Q112" s="6">
        <v>29505454</v>
      </c>
      <c r="R112" s="6">
        <v>0</v>
      </c>
      <c r="S112" s="6">
        <v>0</v>
      </c>
      <c r="T112" s="6"/>
    </row>
    <row r="113" spans="1:20">
      <c r="A113" s="1" t="s">
        <v>353</v>
      </c>
      <c r="B113" s="1"/>
      <c r="C113" s="1"/>
      <c r="D113" s="1"/>
      <c r="E113" s="1"/>
      <c r="J113" s="1"/>
      <c r="K113" s="1"/>
      <c r="L113" s="1"/>
      <c r="M113" s="1"/>
      <c r="N113" s="1"/>
      <c r="O113">
        <v>542445</v>
      </c>
      <c r="Q113" s="6">
        <v>2462157</v>
      </c>
      <c r="R113" s="6">
        <v>0</v>
      </c>
      <c r="S113" s="6">
        <v>0</v>
      </c>
      <c r="T113" s="6"/>
    </row>
    <row r="114" spans="1:20">
      <c r="A114" s="1" t="s">
        <v>359</v>
      </c>
      <c r="B114" s="1"/>
      <c r="C114" s="1"/>
      <c r="D114" s="1"/>
      <c r="E114" s="1"/>
      <c r="J114" s="1"/>
      <c r="K114" s="1"/>
      <c r="L114" s="1"/>
      <c r="M114" s="1"/>
      <c r="N114" s="1"/>
      <c r="O114" s="1">
        <v>35340186</v>
      </c>
      <c r="P114" s="1">
        <v>9580000</v>
      </c>
    </row>
    <row r="115" spans="1:20">
      <c r="A115" s="1" t="s">
        <v>360</v>
      </c>
      <c r="B115" s="1"/>
      <c r="C115" s="1"/>
      <c r="D115" s="1"/>
      <c r="E115" s="1"/>
      <c r="J115" s="1"/>
      <c r="K115" s="1"/>
      <c r="L115" s="1"/>
      <c r="M115" s="1"/>
      <c r="N115" s="1"/>
      <c r="O115" s="1"/>
      <c r="P115" s="1"/>
      <c r="Q115" s="6">
        <v>1500000</v>
      </c>
      <c r="R115" s="6">
        <v>0</v>
      </c>
      <c r="S115" s="6">
        <v>0</v>
      </c>
      <c r="T115" s="6"/>
    </row>
    <row r="116" spans="1:20">
      <c r="A116" s="1" t="s">
        <v>361</v>
      </c>
      <c r="B116" s="1"/>
      <c r="C116" s="1"/>
      <c r="D116" s="1"/>
      <c r="E116" s="1"/>
      <c r="J116" s="1"/>
      <c r="K116" s="1"/>
      <c r="L116" s="1"/>
      <c r="M116" s="1"/>
      <c r="N116" s="1"/>
      <c r="O116" s="1"/>
      <c r="P116" s="1"/>
      <c r="Q116" s="6">
        <v>0</v>
      </c>
      <c r="R116" s="6">
        <v>8099768</v>
      </c>
      <c r="S116" s="6">
        <v>8099768</v>
      </c>
      <c r="T116" s="6"/>
    </row>
    <row r="117" spans="1:20">
      <c r="A117" s="1" t="s">
        <v>362</v>
      </c>
      <c r="B117" s="1"/>
      <c r="C117" s="1"/>
      <c r="D117" s="1"/>
      <c r="E117" s="1"/>
      <c r="J117" s="1"/>
      <c r="K117" s="1"/>
      <c r="L117" s="1"/>
      <c r="M117" s="1"/>
      <c r="N117" s="1"/>
      <c r="O117" s="1"/>
      <c r="P117" s="1"/>
      <c r="Q117" s="6">
        <v>0</v>
      </c>
      <c r="R117" s="6">
        <v>5000000</v>
      </c>
      <c r="S117" s="6">
        <v>5000000</v>
      </c>
      <c r="T117" s="6"/>
    </row>
    <row r="118" spans="1:20">
      <c r="A118" s="1" t="s">
        <v>363</v>
      </c>
      <c r="B118" s="1"/>
      <c r="C118" s="1"/>
      <c r="D118" s="1"/>
      <c r="E118" s="1"/>
      <c r="J118" s="1"/>
      <c r="K118" s="1"/>
      <c r="L118" s="1"/>
      <c r="M118" s="1"/>
      <c r="N118" s="1"/>
      <c r="O118" s="1"/>
      <c r="P118" s="1"/>
      <c r="Q118" s="6">
        <v>0</v>
      </c>
      <c r="R118" s="6">
        <v>538344</v>
      </c>
      <c r="S118" s="6">
        <v>0</v>
      </c>
      <c r="T118" s="6"/>
    </row>
    <row r="119" spans="1:20">
      <c r="A119" s="1" t="s">
        <v>364</v>
      </c>
      <c r="B119" s="1"/>
      <c r="C119" s="1"/>
      <c r="D119" s="1"/>
      <c r="E119" s="1"/>
      <c r="J119" s="1"/>
      <c r="K119" s="1"/>
      <c r="L119" s="1"/>
      <c r="M119" s="1"/>
      <c r="N119" s="1"/>
      <c r="O119" s="1"/>
      <c r="P119" s="1"/>
      <c r="Q119" s="6">
        <v>0</v>
      </c>
      <c r="R119" s="6">
        <v>742333</v>
      </c>
      <c r="S119" s="6">
        <v>0</v>
      </c>
      <c r="T119" s="6"/>
    </row>
    <row r="120" spans="1:20">
      <c r="A120" s="1" t="s">
        <v>365</v>
      </c>
      <c r="B120" s="1"/>
      <c r="C120" s="1"/>
      <c r="D120" s="1"/>
      <c r="E120" s="1"/>
      <c r="J120" s="1"/>
      <c r="K120" s="1"/>
      <c r="L120" s="1"/>
      <c r="M120" s="1"/>
      <c r="N120" s="1"/>
      <c r="O120" s="1"/>
      <c r="P120" s="1"/>
      <c r="Q120" s="6">
        <v>0</v>
      </c>
      <c r="R120" s="6">
        <v>1513332</v>
      </c>
      <c r="S120" s="6">
        <v>0</v>
      </c>
      <c r="T120" s="6"/>
    </row>
    <row r="121" spans="1:20">
      <c r="A121" s="1" t="s">
        <v>357</v>
      </c>
      <c r="B121" s="1"/>
      <c r="C121" s="1"/>
      <c r="D121" s="13">
        <v>14317996</v>
      </c>
      <c r="E121" s="13">
        <v>0</v>
      </c>
      <c r="J121" s="1"/>
      <c r="K121" s="1"/>
      <c r="L121" s="1"/>
      <c r="M121" s="1"/>
      <c r="N121" s="1"/>
      <c r="O121" s="1"/>
      <c r="P121" s="1">
        <v>4722358</v>
      </c>
      <c r="Q121" s="6">
        <v>0</v>
      </c>
      <c r="R121" s="6">
        <v>0</v>
      </c>
      <c r="S121" s="6">
        <v>0</v>
      </c>
      <c r="T121" s="6"/>
    </row>
    <row r="122" spans="1:20">
      <c r="A122" s="1" t="s">
        <v>354</v>
      </c>
      <c r="B122" s="1"/>
      <c r="C122" s="1"/>
      <c r="D122" s="1"/>
      <c r="E122" s="1"/>
      <c r="J122" s="1"/>
      <c r="K122" s="1"/>
      <c r="L122" s="1"/>
      <c r="M122" s="1"/>
      <c r="N122" s="1"/>
      <c r="O122" s="1">
        <v>20000000</v>
      </c>
      <c r="P122" s="1">
        <v>15000000</v>
      </c>
    </row>
    <row r="123" spans="1:20">
      <c r="A123" s="5" t="s">
        <v>30</v>
      </c>
      <c r="B123" s="5"/>
      <c r="C123" s="5"/>
      <c r="D123" s="5">
        <f t="shared" ref="D123:K123" si="7">D106-SUM(D108:D122)</f>
        <v>43223109</v>
      </c>
      <c r="E123" s="5">
        <f t="shared" si="7"/>
        <v>48012931</v>
      </c>
      <c r="F123" s="5">
        <f t="shared" si="7"/>
        <v>78562916</v>
      </c>
      <c r="G123" s="5">
        <f t="shared" si="7"/>
        <v>94569059</v>
      </c>
      <c r="H123" s="5">
        <f t="shared" si="7"/>
        <v>118894312</v>
      </c>
      <c r="I123" s="5">
        <f t="shared" si="7"/>
        <v>153740504</v>
      </c>
      <c r="J123" s="5">
        <f t="shared" si="7"/>
        <v>179198592</v>
      </c>
      <c r="K123" s="5">
        <f t="shared" si="7"/>
        <v>171494714</v>
      </c>
      <c r="L123" s="5">
        <f t="shared" ref="L123:Q123" si="8">L106-SUM(L108:L122)</f>
        <v>90075939</v>
      </c>
      <c r="M123" s="5">
        <f t="shared" si="8"/>
        <v>71263123</v>
      </c>
      <c r="N123" s="5">
        <f t="shared" si="8"/>
        <v>113938274</v>
      </c>
      <c r="O123" s="5">
        <f t="shared" si="8"/>
        <v>103229617</v>
      </c>
      <c r="P123" s="5">
        <f t="shared" si="8"/>
        <v>105060483</v>
      </c>
      <c r="Q123" s="5">
        <f t="shared" si="8"/>
        <v>77314957</v>
      </c>
      <c r="R123" s="5">
        <f>R106-SUM(R108:R122)</f>
        <v>0</v>
      </c>
      <c r="S123" s="22">
        <f>S106-SUBTOTAL(9,S108:S121)</f>
        <v>0</v>
      </c>
    </row>
    <row r="124" spans="1:20">
      <c r="A124" s="1"/>
      <c r="B124" s="1"/>
      <c r="C124" s="1"/>
      <c r="D124" s="1"/>
      <c r="E124" s="1"/>
      <c r="J124" s="1"/>
      <c r="K124" s="1"/>
      <c r="L124" s="1"/>
      <c r="M124" s="1"/>
      <c r="N124" s="1"/>
      <c r="Q124" s="6"/>
      <c r="R124" s="6"/>
    </row>
    <row r="125" spans="1:20">
      <c r="A125" s="1"/>
      <c r="B125" s="1"/>
      <c r="C125" s="1"/>
      <c r="D125" s="1"/>
      <c r="E125" s="1"/>
      <c r="J125" s="1"/>
      <c r="K125" s="1"/>
      <c r="L125" s="1"/>
      <c r="M125" s="1"/>
      <c r="N125" s="1"/>
      <c r="Q125" s="6"/>
      <c r="R125" s="6"/>
    </row>
    <row r="135" spans="1:1">
      <c r="A135" s="55"/>
    </row>
    <row r="136" spans="1:1">
      <c r="A136" s="55"/>
    </row>
    <row r="137" spans="1:1">
      <c r="A137" s="55"/>
    </row>
  </sheetData>
  <sortState ref="A56:S99">
    <sortCondition ref="C56:C99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R93"/>
  <sheetViews>
    <sheetView workbookViewId="0">
      <pane xSplit="2" ySplit="3" topLeftCell="C13" activePane="bottomRight" state="frozen"/>
      <selection pane="topRight" activeCell="D1" sqref="D1"/>
      <selection pane="bottomLeft" activeCell="A4" sqref="A4"/>
      <selection pane="bottomRight" activeCell="D28" sqref="D28"/>
    </sheetView>
  </sheetViews>
  <sheetFormatPr defaultRowHeight="15"/>
  <cols>
    <col min="1" max="1" width="64" bestFit="1" customWidth="1"/>
    <col min="2" max="2" width="7.140625" bestFit="1" customWidth="1"/>
    <col min="3" max="18" width="14.7109375" customWidth="1"/>
  </cols>
  <sheetData>
    <row r="1" spans="1:18">
      <c r="A1" t="s">
        <v>388</v>
      </c>
      <c r="C1" t="s">
        <v>500</v>
      </c>
      <c r="D1" t="s">
        <v>485</v>
      </c>
      <c r="E1" t="s">
        <v>484</v>
      </c>
      <c r="F1" t="s">
        <v>483</v>
      </c>
      <c r="G1" t="s">
        <v>482</v>
      </c>
      <c r="H1" t="s">
        <v>481</v>
      </c>
      <c r="I1" t="s">
        <v>480</v>
      </c>
      <c r="J1" t="s">
        <v>479</v>
      </c>
      <c r="K1" t="s">
        <v>478</v>
      </c>
      <c r="L1" t="s">
        <v>477</v>
      </c>
      <c r="M1" t="s">
        <v>474</v>
      </c>
      <c r="N1" t="s">
        <v>472</v>
      </c>
      <c r="O1" t="s">
        <v>473</v>
      </c>
      <c r="P1" t="s">
        <v>471</v>
      </c>
      <c r="Q1" t="s">
        <v>471</v>
      </c>
      <c r="R1" t="s">
        <v>471</v>
      </c>
    </row>
    <row r="2" spans="1:18">
      <c r="B2" s="40"/>
      <c r="C2" s="40">
        <f t="shared" ref="C2:M2" si="0">D2-1</f>
        <v>1999</v>
      </c>
      <c r="D2" s="40">
        <f t="shared" si="0"/>
        <v>2000</v>
      </c>
      <c r="E2" s="40">
        <f t="shared" si="0"/>
        <v>2001</v>
      </c>
      <c r="F2" s="40">
        <f t="shared" si="0"/>
        <v>2002</v>
      </c>
      <c r="G2" s="40">
        <f t="shared" si="0"/>
        <v>2003</v>
      </c>
      <c r="H2" s="40">
        <f t="shared" si="0"/>
        <v>2004</v>
      </c>
      <c r="I2" s="40">
        <f t="shared" si="0"/>
        <v>2005</v>
      </c>
      <c r="J2" s="40">
        <f t="shared" si="0"/>
        <v>2006</v>
      </c>
      <c r="K2" s="40">
        <f t="shared" si="0"/>
        <v>2007</v>
      </c>
      <c r="L2" s="40">
        <f t="shared" si="0"/>
        <v>2008</v>
      </c>
      <c r="M2" s="40">
        <f t="shared" si="0"/>
        <v>2009</v>
      </c>
      <c r="N2" s="40">
        <v>2010</v>
      </c>
      <c r="O2" s="40">
        <v>2011</v>
      </c>
      <c r="P2" s="40">
        <v>2012</v>
      </c>
      <c r="Q2" s="40">
        <f>R2-1</f>
        <v>2013</v>
      </c>
      <c r="R2" s="39">
        <v>2014</v>
      </c>
    </row>
    <row r="3" spans="1:18">
      <c r="C3" t="s">
        <v>2</v>
      </c>
      <c r="D3" t="s">
        <v>2</v>
      </c>
      <c r="E3" t="s">
        <v>2</v>
      </c>
      <c r="F3" t="s">
        <v>2</v>
      </c>
      <c r="G3" t="s">
        <v>2</v>
      </c>
      <c r="H3" t="s">
        <v>2</v>
      </c>
      <c r="I3" t="s">
        <v>2</v>
      </c>
      <c r="J3" t="s">
        <v>2</v>
      </c>
      <c r="K3" t="s">
        <v>2</v>
      </c>
      <c r="L3" t="s">
        <v>2</v>
      </c>
      <c r="M3" t="s">
        <v>2</v>
      </c>
      <c r="N3" t="s">
        <v>2</v>
      </c>
      <c r="O3" t="s">
        <v>2</v>
      </c>
      <c r="P3" t="s">
        <v>2</v>
      </c>
      <c r="Q3" t="s">
        <v>37</v>
      </c>
      <c r="R3" s="27" t="s">
        <v>340</v>
      </c>
    </row>
    <row r="4" spans="1:18">
      <c r="A4" t="s">
        <v>390</v>
      </c>
      <c r="B4" t="s">
        <v>502</v>
      </c>
      <c r="R4" s="27"/>
    </row>
    <row r="5" spans="1:18">
      <c r="A5" s="12" t="s">
        <v>391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R5" s="27"/>
    </row>
    <row r="6" spans="1:18">
      <c r="A6" t="s">
        <v>392</v>
      </c>
      <c r="B6" t="str">
        <f>"0"&amp;LEFT(A6,FIND(" ",A6)-1)</f>
        <v>001</v>
      </c>
      <c r="C6" s="14">
        <v>3342226</v>
      </c>
      <c r="D6" s="14">
        <v>3251332</v>
      </c>
      <c r="E6" s="14">
        <v>3403074</v>
      </c>
      <c r="F6" s="14">
        <v>3678682</v>
      </c>
      <c r="G6" s="14">
        <v>3776650</v>
      </c>
      <c r="H6" s="14">
        <v>3735546</v>
      </c>
      <c r="I6" s="14">
        <v>3825377</v>
      </c>
      <c r="J6" s="14">
        <v>4025655</v>
      </c>
      <c r="K6" s="14">
        <v>4268219</v>
      </c>
      <c r="L6" s="14">
        <v>4463837</v>
      </c>
      <c r="M6" s="14">
        <v>4513312</v>
      </c>
      <c r="N6" s="14">
        <v>4474636</v>
      </c>
      <c r="O6" s="14">
        <v>4532657</v>
      </c>
      <c r="P6" s="13">
        <v>4443162</v>
      </c>
      <c r="Q6" s="14">
        <v>5115307</v>
      </c>
      <c r="R6" s="14">
        <v>5171389</v>
      </c>
    </row>
    <row r="7" spans="1:18">
      <c r="A7" t="s">
        <v>393</v>
      </c>
      <c r="B7" t="str">
        <f t="shared" ref="B7:B76" si="1">"0"&amp;LEFT(A7,FIND(" ",A7)-1)</f>
        <v>002</v>
      </c>
      <c r="C7" s="14">
        <v>3828981</v>
      </c>
      <c r="D7" s="14">
        <v>4547772</v>
      </c>
      <c r="E7" s="14">
        <v>5357292</v>
      </c>
      <c r="F7" s="14">
        <v>6074683</v>
      </c>
      <c r="G7" s="14">
        <v>6117276</v>
      </c>
      <c r="H7" s="14">
        <v>6438435</v>
      </c>
      <c r="I7" s="14">
        <v>6835899</v>
      </c>
      <c r="J7" s="14">
        <v>7261738</v>
      </c>
      <c r="K7" s="14">
        <v>7037362</v>
      </c>
      <c r="L7" s="14">
        <v>7889210</v>
      </c>
      <c r="M7" s="14">
        <v>6658003</v>
      </c>
      <c r="N7" s="14">
        <v>5795101</v>
      </c>
      <c r="O7" s="14">
        <v>5565950</v>
      </c>
      <c r="P7" s="14">
        <v>5468025</v>
      </c>
      <c r="Q7" s="14">
        <v>6429520</v>
      </c>
      <c r="R7" s="14">
        <v>6420926</v>
      </c>
    </row>
    <row r="8" spans="1:18">
      <c r="A8" t="s">
        <v>423</v>
      </c>
      <c r="B8" t="str">
        <f t="shared" si="1"/>
        <v>004</v>
      </c>
      <c r="C8" s="14">
        <v>1292315</v>
      </c>
      <c r="D8" s="14">
        <v>1567068</v>
      </c>
      <c r="E8" s="14">
        <v>1370109</v>
      </c>
      <c r="F8" s="14">
        <v>1651293</v>
      </c>
      <c r="G8" s="14">
        <v>1633309</v>
      </c>
      <c r="H8" s="14">
        <v>1696467</v>
      </c>
      <c r="I8" s="14">
        <v>1090473</v>
      </c>
      <c r="J8" s="14">
        <v>1227163</v>
      </c>
      <c r="K8" s="14">
        <v>1284040</v>
      </c>
      <c r="L8" s="14">
        <v>1315307</v>
      </c>
      <c r="M8" s="14">
        <v>1376403</v>
      </c>
      <c r="N8" s="14">
        <v>1160620</v>
      </c>
      <c r="O8" s="14">
        <v>860102</v>
      </c>
      <c r="P8" s="14">
        <v>1019913</v>
      </c>
      <c r="Q8" s="14">
        <v>997254</v>
      </c>
      <c r="R8" s="14">
        <v>955853</v>
      </c>
    </row>
    <row r="9" spans="1:18">
      <c r="A9" t="s">
        <v>394</v>
      </c>
      <c r="B9" t="str">
        <f t="shared" si="1"/>
        <v>006</v>
      </c>
      <c r="C9" s="14">
        <v>3912176</v>
      </c>
      <c r="D9" s="14">
        <v>4720715</v>
      </c>
      <c r="E9" s="14">
        <v>6019870</v>
      </c>
      <c r="F9" s="14">
        <v>6372120</v>
      </c>
      <c r="G9" s="14">
        <v>6943837</v>
      </c>
      <c r="H9" s="14">
        <v>7154185</v>
      </c>
      <c r="I9" s="14">
        <v>7678263</v>
      </c>
      <c r="J9" s="14">
        <v>8086426</v>
      </c>
      <c r="K9" s="14">
        <v>8403354</v>
      </c>
      <c r="L9" s="14">
        <v>9127435</v>
      </c>
      <c r="M9" s="14">
        <v>8784567</v>
      </c>
      <c r="N9" s="14">
        <v>8498101</v>
      </c>
      <c r="O9" s="14">
        <v>8729136</v>
      </c>
      <c r="P9" s="14">
        <v>9034536</v>
      </c>
      <c r="Q9" s="14">
        <v>10030719</v>
      </c>
      <c r="R9" s="14">
        <v>8387352</v>
      </c>
    </row>
    <row r="10" spans="1:18">
      <c r="A10" t="s">
        <v>395</v>
      </c>
      <c r="B10" t="str">
        <f t="shared" si="1"/>
        <v>011</v>
      </c>
      <c r="C10" s="14">
        <v>5142313</v>
      </c>
      <c r="D10" s="14">
        <v>5607710</v>
      </c>
      <c r="E10" s="14">
        <v>5705014</v>
      </c>
      <c r="F10" s="14">
        <v>5747103</v>
      </c>
      <c r="G10" s="14">
        <v>5682160</v>
      </c>
      <c r="H10" s="14">
        <v>5857129</v>
      </c>
      <c r="I10" s="14">
        <v>5984291</v>
      </c>
      <c r="J10" s="14">
        <v>6508359</v>
      </c>
      <c r="K10" s="14">
        <v>6613117</v>
      </c>
      <c r="L10" s="14">
        <v>6977627</v>
      </c>
      <c r="M10" s="14">
        <v>6581509</v>
      </c>
      <c r="N10" s="14">
        <v>6439081</v>
      </c>
      <c r="O10" s="14">
        <v>7170466</v>
      </c>
      <c r="P10" s="14">
        <v>7683980</v>
      </c>
      <c r="Q10" s="14">
        <v>7904349</v>
      </c>
      <c r="R10" s="14">
        <v>7190025</v>
      </c>
    </row>
    <row r="11" spans="1:18">
      <c r="A11" t="s">
        <v>424</v>
      </c>
      <c r="B11" t="str">
        <f t="shared" si="1"/>
        <v>012</v>
      </c>
      <c r="C11" s="14">
        <v>2874146</v>
      </c>
      <c r="D11" s="14">
        <v>3033771</v>
      </c>
      <c r="E11" s="14">
        <v>3442797</v>
      </c>
      <c r="F11" s="14">
        <v>3597518</v>
      </c>
      <c r="G11" s="14">
        <v>3919739</v>
      </c>
      <c r="H11" s="14">
        <v>3948909</v>
      </c>
      <c r="I11" s="14">
        <v>4006634</v>
      </c>
      <c r="J11" s="14">
        <v>4500836</v>
      </c>
      <c r="K11" s="14">
        <v>4952828</v>
      </c>
      <c r="L11" s="14">
        <v>5105963</v>
      </c>
      <c r="M11" s="14">
        <v>5238637</v>
      </c>
      <c r="N11" s="14">
        <v>4996947</v>
      </c>
      <c r="O11" s="14">
        <v>4792124</v>
      </c>
      <c r="P11" s="14">
        <v>4977296</v>
      </c>
      <c r="Q11" s="14">
        <v>5118758</v>
      </c>
      <c r="R11" s="14">
        <v>4411712</v>
      </c>
    </row>
    <row r="12" spans="1:18">
      <c r="A12" t="s">
        <v>396</v>
      </c>
      <c r="B12" t="str">
        <f t="shared" si="1"/>
        <v>013</v>
      </c>
      <c r="C12" s="14">
        <v>635394</v>
      </c>
      <c r="D12" s="14">
        <v>564697</v>
      </c>
      <c r="E12" s="14">
        <v>666734</v>
      </c>
      <c r="F12" s="14">
        <v>794299</v>
      </c>
      <c r="G12" s="14">
        <v>971088</v>
      </c>
      <c r="H12" s="14">
        <v>1049752</v>
      </c>
      <c r="I12" s="14">
        <v>1176580</v>
      </c>
      <c r="J12" s="14">
        <v>1208726</v>
      </c>
      <c r="K12" s="14">
        <v>1323891</v>
      </c>
      <c r="L12" s="14">
        <v>1635878</v>
      </c>
      <c r="M12" s="14">
        <v>1478132</v>
      </c>
      <c r="N12" s="14">
        <v>1253812</v>
      </c>
      <c r="O12" s="14">
        <v>1206973</v>
      </c>
      <c r="P12" s="14">
        <v>1184482</v>
      </c>
      <c r="Q12" s="14">
        <v>1217536</v>
      </c>
      <c r="R12" s="14">
        <v>1261248</v>
      </c>
    </row>
    <row r="13" spans="1:18">
      <c r="A13" t="s">
        <v>397</v>
      </c>
      <c r="B13" t="str">
        <f t="shared" si="1"/>
        <v>015</v>
      </c>
      <c r="C13" s="14">
        <v>1528742</v>
      </c>
      <c r="D13" s="14">
        <v>1734029</v>
      </c>
      <c r="E13" s="14">
        <v>2161594</v>
      </c>
      <c r="F13" s="14">
        <v>2094180</v>
      </c>
      <c r="G13" s="14">
        <v>1908622</v>
      </c>
      <c r="H13" s="14">
        <v>3805308</v>
      </c>
      <c r="I13" s="14">
        <v>3812713</v>
      </c>
      <c r="J13" s="14">
        <v>2836614</v>
      </c>
      <c r="K13" s="14">
        <v>2843533</v>
      </c>
      <c r="L13" s="14">
        <v>3036594</v>
      </c>
      <c r="M13" s="14">
        <v>4357047</v>
      </c>
      <c r="N13" s="14">
        <v>2403372</v>
      </c>
      <c r="O13" s="14">
        <v>2499191</v>
      </c>
      <c r="P13" s="14">
        <v>3746354</v>
      </c>
      <c r="Q13" s="14">
        <v>3683999</v>
      </c>
      <c r="R13" s="14">
        <v>3695935</v>
      </c>
    </row>
    <row r="14" spans="1:18">
      <c r="A14" t="s">
        <v>398</v>
      </c>
      <c r="B14" t="str">
        <f t="shared" si="1"/>
        <v>017</v>
      </c>
      <c r="C14" s="14">
        <v>4318696</v>
      </c>
      <c r="D14" s="14">
        <v>4560284</v>
      </c>
      <c r="E14" s="14">
        <v>5077620</v>
      </c>
      <c r="F14" s="14">
        <v>5055844</v>
      </c>
      <c r="G14" s="14">
        <v>5277224</v>
      </c>
      <c r="H14" s="14">
        <v>5501146</v>
      </c>
      <c r="I14" s="14">
        <v>5270069</v>
      </c>
      <c r="J14" s="14">
        <v>5654441</v>
      </c>
      <c r="K14" s="14">
        <v>5857041</v>
      </c>
      <c r="L14" s="14">
        <v>6247616</v>
      </c>
      <c r="M14" s="14">
        <v>6405436</v>
      </c>
      <c r="N14" s="14">
        <v>5939736</v>
      </c>
      <c r="O14" s="14">
        <v>5830105</v>
      </c>
      <c r="P14" s="14">
        <v>6167941</v>
      </c>
      <c r="Q14" s="14">
        <v>8020738</v>
      </c>
      <c r="R14" s="14">
        <v>6357795</v>
      </c>
    </row>
    <row r="15" spans="1:18">
      <c r="A15" t="s">
        <v>399</v>
      </c>
      <c r="B15" t="str">
        <f t="shared" si="1"/>
        <v>020</v>
      </c>
      <c r="C15" s="14">
        <v>2508633</v>
      </c>
      <c r="D15" s="14">
        <v>2429779</v>
      </c>
      <c r="E15" s="14">
        <v>2542330</v>
      </c>
      <c r="F15" s="14">
        <v>2584641</v>
      </c>
      <c r="G15" s="14">
        <v>2547238</v>
      </c>
      <c r="H15" s="14">
        <v>2666100</v>
      </c>
      <c r="I15" s="14">
        <v>2597805</v>
      </c>
      <c r="J15" s="14">
        <v>2767381</v>
      </c>
      <c r="K15" s="14">
        <v>2885223</v>
      </c>
      <c r="L15" s="14">
        <v>3049651</v>
      </c>
      <c r="M15" s="14">
        <v>2973078</v>
      </c>
      <c r="N15" s="14">
        <v>2795595</v>
      </c>
      <c r="O15" s="14">
        <v>2757249</v>
      </c>
      <c r="P15" s="14">
        <v>2736128</v>
      </c>
      <c r="Q15" s="14">
        <v>2764913</v>
      </c>
      <c r="R15" s="14">
        <v>4458126</v>
      </c>
    </row>
    <row r="16" spans="1:18">
      <c r="A16" t="s">
        <v>400</v>
      </c>
      <c r="B16" t="str">
        <f t="shared" si="1"/>
        <v>037</v>
      </c>
      <c r="C16" s="14">
        <v>152458</v>
      </c>
      <c r="D16" s="14">
        <v>154074</v>
      </c>
      <c r="E16" s="14">
        <v>160771</v>
      </c>
      <c r="F16" s="14">
        <v>167242</v>
      </c>
      <c r="G16" s="14">
        <v>172237</v>
      </c>
      <c r="H16" s="14">
        <v>176592</v>
      </c>
      <c r="I16" s="14">
        <v>165092</v>
      </c>
      <c r="J16" s="14">
        <v>195101</v>
      </c>
      <c r="K16" s="14">
        <v>214543</v>
      </c>
      <c r="L16" s="14">
        <v>217476</v>
      </c>
      <c r="M16" s="14">
        <v>226973</v>
      </c>
      <c r="N16" s="14">
        <v>145001</v>
      </c>
      <c r="O16" s="14">
        <v>279390</v>
      </c>
      <c r="P16" s="14">
        <v>318439</v>
      </c>
      <c r="Q16" s="14">
        <v>347525</v>
      </c>
      <c r="R16" s="14">
        <v>350582</v>
      </c>
    </row>
    <row r="17" spans="1:18">
      <c r="A17" t="s">
        <v>401</v>
      </c>
      <c r="B17" t="str">
        <f t="shared" si="1"/>
        <v>041</v>
      </c>
      <c r="C17" s="14">
        <v>157085</v>
      </c>
      <c r="D17" s="14">
        <v>161825</v>
      </c>
      <c r="E17" s="14">
        <v>173152</v>
      </c>
      <c r="F17" s="14">
        <v>170752</v>
      </c>
      <c r="G17" s="14">
        <v>208073</v>
      </c>
      <c r="H17" s="14">
        <v>190656</v>
      </c>
      <c r="I17" s="14">
        <v>167163</v>
      </c>
      <c r="J17" s="14">
        <v>223057</v>
      </c>
      <c r="K17" s="14">
        <v>224821</v>
      </c>
      <c r="L17" s="14">
        <v>303798</v>
      </c>
      <c r="M17" s="14">
        <v>374498</v>
      </c>
      <c r="N17" s="14">
        <v>361061</v>
      </c>
      <c r="O17" s="14">
        <v>343638</v>
      </c>
      <c r="P17" s="14">
        <v>344845</v>
      </c>
      <c r="Q17" s="14">
        <v>425766</v>
      </c>
      <c r="R17" s="14">
        <v>408154</v>
      </c>
    </row>
    <row r="18" spans="1:18">
      <c r="A18" t="s">
        <v>402</v>
      </c>
      <c r="B18" t="str">
        <f t="shared" si="1"/>
        <v>057</v>
      </c>
      <c r="C18" s="14">
        <v>16851883</v>
      </c>
      <c r="D18" s="14">
        <v>17053541</v>
      </c>
      <c r="E18" s="14">
        <v>18712258</v>
      </c>
      <c r="F18" s="14">
        <v>18969254</v>
      </c>
      <c r="G18" s="14">
        <v>19497030</v>
      </c>
      <c r="H18" s="14">
        <v>19262364</v>
      </c>
      <c r="I18" s="14">
        <v>20959423</v>
      </c>
      <c r="J18" s="14">
        <v>21858560</v>
      </c>
      <c r="K18" s="14">
        <v>23090695</v>
      </c>
      <c r="L18" s="14">
        <v>24231757</v>
      </c>
      <c r="M18" s="14">
        <v>24272113</v>
      </c>
      <c r="N18" s="14">
        <v>21848539</v>
      </c>
      <c r="O18" s="14">
        <v>21570147</v>
      </c>
      <c r="P18" s="14">
        <v>22013511</v>
      </c>
      <c r="Q18" s="14">
        <v>23039364</v>
      </c>
      <c r="R18" s="14">
        <v>22644049</v>
      </c>
    </row>
    <row r="19" spans="1:18">
      <c r="A19" t="s">
        <v>403</v>
      </c>
      <c r="B19" t="str">
        <f t="shared" si="1"/>
        <v>070</v>
      </c>
      <c r="C19" s="14">
        <v>12318171</v>
      </c>
      <c r="D19" s="14">
        <v>14322892</v>
      </c>
      <c r="E19" s="14">
        <v>16730132</v>
      </c>
      <c r="F19" s="14">
        <v>19803801</v>
      </c>
      <c r="G19" s="14">
        <v>20817553</v>
      </c>
      <c r="H19" s="14">
        <v>22795366</v>
      </c>
      <c r="I19" s="14">
        <v>24057630</v>
      </c>
      <c r="J19" s="14">
        <v>24174830</v>
      </c>
      <c r="K19" s="14">
        <v>25209270</v>
      </c>
      <c r="L19" s="14">
        <v>27897778</v>
      </c>
      <c r="M19" s="14">
        <v>28663585</v>
      </c>
      <c r="N19" s="14">
        <v>25882692</v>
      </c>
      <c r="O19" s="14">
        <v>26776324</v>
      </c>
      <c r="P19" s="14">
        <v>29845209</v>
      </c>
      <c r="Q19" s="14">
        <v>31669577</v>
      </c>
      <c r="R19" s="14">
        <v>30156498</v>
      </c>
    </row>
    <row r="20" spans="1:18">
      <c r="A20" t="s">
        <v>488</v>
      </c>
      <c r="B20" t="str">
        <f t="shared" si="1"/>
        <v>088</v>
      </c>
      <c r="C20" s="14">
        <v>1395056</v>
      </c>
      <c r="D20" s="14">
        <v>1481687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>
      <c r="A21" s="12" t="s">
        <v>425</v>
      </c>
      <c r="C21" s="48">
        <f>SUBTOTAL(9,C6:C20)</f>
        <v>60258275</v>
      </c>
      <c r="D21" s="48">
        <f>SUBTOTAL(9,D6:D20)</f>
        <v>65191176</v>
      </c>
      <c r="E21" s="48">
        <f>SUBTOTAL(9,E6:E20)</f>
        <v>71522747</v>
      </c>
      <c r="F21" s="48">
        <f t="shared" ref="F21:N21" si="2">SUBTOTAL(9,F6:F19)</f>
        <v>76761412</v>
      </c>
      <c r="G21" s="48">
        <f t="shared" si="2"/>
        <v>79472036</v>
      </c>
      <c r="H21" s="48">
        <f t="shared" si="2"/>
        <v>84277955</v>
      </c>
      <c r="I21" s="48">
        <f t="shared" si="2"/>
        <v>87627412</v>
      </c>
      <c r="J21" s="48">
        <f t="shared" si="2"/>
        <v>90528887</v>
      </c>
      <c r="K21" s="48">
        <f t="shared" si="2"/>
        <v>94207937</v>
      </c>
      <c r="L21" s="48">
        <f t="shared" si="2"/>
        <v>101499927</v>
      </c>
      <c r="M21" s="48">
        <f t="shared" si="2"/>
        <v>101903293</v>
      </c>
      <c r="N21" s="48">
        <f t="shared" si="2"/>
        <v>91994294</v>
      </c>
      <c r="O21" s="48">
        <f t="shared" ref="O21:R21" si="3">SUBTOTAL(9,O6:O19)</f>
        <v>92913452</v>
      </c>
      <c r="P21" s="48">
        <f t="shared" si="3"/>
        <v>98983821</v>
      </c>
      <c r="Q21" s="48">
        <f t="shared" si="3"/>
        <v>106765325</v>
      </c>
      <c r="R21" s="48">
        <f t="shared" si="3"/>
        <v>101869644</v>
      </c>
    </row>
    <row r="22" spans="1:18">
      <c r="A22" s="12" t="s">
        <v>404</v>
      </c>
      <c r="G22" s="14"/>
      <c r="H22" s="14"/>
      <c r="I22" s="14"/>
      <c r="J22" s="14">
        <v>0</v>
      </c>
      <c r="K22" s="14"/>
      <c r="L22" s="14"/>
      <c r="M22" s="14"/>
      <c r="N22" s="14"/>
      <c r="O22" s="14"/>
      <c r="R22" s="27"/>
    </row>
    <row r="23" spans="1:18">
      <c r="A23" t="s">
        <v>405</v>
      </c>
      <c r="B23" t="str">
        <f t="shared" si="1"/>
        <v>080</v>
      </c>
      <c r="C23" s="14">
        <v>6897671</v>
      </c>
      <c r="D23" s="14">
        <v>7587785</v>
      </c>
      <c r="E23" s="14">
        <v>7874131</v>
      </c>
      <c r="F23" s="14">
        <v>8470475</v>
      </c>
      <c r="G23" s="14">
        <v>8423726</v>
      </c>
      <c r="H23" s="14">
        <v>8817706</v>
      </c>
      <c r="I23" s="14">
        <v>9073973</v>
      </c>
      <c r="J23" s="14">
        <v>9556911</v>
      </c>
      <c r="K23" s="14">
        <v>9850565</v>
      </c>
      <c r="L23" s="14">
        <v>10259129</v>
      </c>
      <c r="M23" s="14">
        <v>10234230</v>
      </c>
      <c r="N23" s="14">
        <v>9855991</v>
      </c>
      <c r="O23" s="14">
        <v>10013163</v>
      </c>
      <c r="P23" s="13">
        <v>9984864</v>
      </c>
      <c r="Q23" s="14">
        <v>10587702</v>
      </c>
      <c r="R23" s="14">
        <v>10462252</v>
      </c>
    </row>
    <row r="24" spans="1:18">
      <c r="A24" t="s">
        <v>406</v>
      </c>
      <c r="B24" t="str">
        <f t="shared" si="1"/>
        <v>082</v>
      </c>
      <c r="C24" s="14">
        <v>1468563</v>
      </c>
      <c r="D24" s="14">
        <v>1548233</v>
      </c>
      <c r="E24" s="14">
        <v>1541497</v>
      </c>
      <c r="F24" s="14">
        <v>1584458</v>
      </c>
      <c r="G24" s="14">
        <v>1685973</v>
      </c>
      <c r="H24" s="14">
        <v>1744573</v>
      </c>
      <c r="I24" s="14">
        <v>1847417</v>
      </c>
      <c r="J24" s="14">
        <v>1897173</v>
      </c>
      <c r="K24" s="14">
        <v>1977395</v>
      </c>
      <c r="L24" s="14">
        <v>2289157</v>
      </c>
      <c r="M24" s="14">
        <v>2505994</v>
      </c>
      <c r="N24" s="14">
        <v>2535239</v>
      </c>
      <c r="O24" s="14">
        <v>2491478</v>
      </c>
      <c r="P24" s="14">
        <v>2547964</v>
      </c>
      <c r="Q24" s="14">
        <v>2667392</v>
      </c>
      <c r="R24" s="14">
        <v>2699151</v>
      </c>
    </row>
    <row r="25" spans="1:18">
      <c r="A25" t="s">
        <v>407</v>
      </c>
      <c r="B25" t="str">
        <f t="shared" si="1"/>
        <v>085</v>
      </c>
      <c r="C25" s="14">
        <v>1206960</v>
      </c>
      <c r="D25" s="14">
        <v>1538669</v>
      </c>
      <c r="E25" s="14">
        <v>1525163</v>
      </c>
      <c r="F25" s="14">
        <v>1557380</v>
      </c>
      <c r="G25" s="14">
        <v>1573296</v>
      </c>
      <c r="H25" s="14">
        <v>1530460</v>
      </c>
      <c r="I25" s="14">
        <v>1729551</v>
      </c>
      <c r="J25" s="14">
        <v>2003105</v>
      </c>
      <c r="K25" s="14">
        <v>2155841</v>
      </c>
      <c r="L25" s="14">
        <v>2269194</v>
      </c>
      <c r="M25" s="14">
        <v>2407159</v>
      </c>
      <c r="N25" s="14">
        <v>2322902</v>
      </c>
      <c r="O25" s="14">
        <v>2153317</v>
      </c>
      <c r="P25" s="14">
        <v>2126517</v>
      </c>
      <c r="Q25" s="14">
        <v>2271743</v>
      </c>
      <c r="R25" s="14">
        <v>2208314</v>
      </c>
    </row>
    <row r="26" spans="1:18">
      <c r="A26" t="s">
        <v>408</v>
      </c>
      <c r="B26" t="str">
        <f t="shared" si="1"/>
        <v>091</v>
      </c>
      <c r="C26" s="14">
        <v>9429451</v>
      </c>
      <c r="D26" s="14">
        <v>10215841</v>
      </c>
      <c r="E26" s="14">
        <v>12575532</v>
      </c>
      <c r="F26" s="14">
        <v>14084745</v>
      </c>
      <c r="G26" s="14">
        <v>15219593</v>
      </c>
      <c r="H26" s="14">
        <v>14072792</v>
      </c>
      <c r="I26" s="14">
        <v>14891117</v>
      </c>
      <c r="J26" s="14">
        <v>16381158</v>
      </c>
      <c r="K26" s="14">
        <v>17836981</v>
      </c>
      <c r="L26" s="14">
        <v>19236208</v>
      </c>
      <c r="M26" s="14">
        <v>18324915</v>
      </c>
      <c r="N26" s="14">
        <v>16462844</v>
      </c>
      <c r="O26" s="14">
        <v>16866574</v>
      </c>
      <c r="P26" s="14">
        <v>16356554</v>
      </c>
      <c r="Q26" s="14">
        <v>18370625</v>
      </c>
      <c r="R26" s="14">
        <v>17872861</v>
      </c>
    </row>
    <row r="27" spans="1:18">
      <c r="A27" s="12" t="s">
        <v>409</v>
      </c>
      <c r="C27" s="48">
        <f t="shared" ref="C27:N27" si="4">SUBTOTAL(9,C23:C26)</f>
        <v>19002645</v>
      </c>
      <c r="D27" s="48">
        <f t="shared" si="4"/>
        <v>20890528</v>
      </c>
      <c r="E27" s="48">
        <f t="shared" si="4"/>
        <v>23516323</v>
      </c>
      <c r="F27" s="48">
        <f t="shared" si="4"/>
        <v>25697058</v>
      </c>
      <c r="G27" s="48">
        <f t="shared" si="4"/>
        <v>26902588</v>
      </c>
      <c r="H27" s="48">
        <f t="shared" si="4"/>
        <v>26165531</v>
      </c>
      <c r="I27" s="48">
        <f t="shared" si="4"/>
        <v>27542058</v>
      </c>
      <c r="J27" s="48">
        <f t="shared" si="4"/>
        <v>29838347</v>
      </c>
      <c r="K27" s="48">
        <f t="shared" si="4"/>
        <v>31820782</v>
      </c>
      <c r="L27" s="48">
        <f t="shared" si="4"/>
        <v>34053688</v>
      </c>
      <c r="M27" s="48">
        <f t="shared" si="4"/>
        <v>33472298</v>
      </c>
      <c r="N27" s="48">
        <f t="shared" si="4"/>
        <v>31176976</v>
      </c>
      <c r="O27" s="48">
        <f t="shared" ref="O27:R27" si="5">SUBTOTAL(9,O23:O26)</f>
        <v>31524532</v>
      </c>
      <c r="P27" s="48">
        <f t="shared" si="5"/>
        <v>31015899</v>
      </c>
      <c r="Q27" s="48">
        <f t="shared" si="5"/>
        <v>33897462</v>
      </c>
      <c r="R27" s="48">
        <f t="shared" si="5"/>
        <v>33242578</v>
      </c>
    </row>
    <row r="28" spans="1:18">
      <c r="A28" s="12" t="s">
        <v>410</v>
      </c>
      <c r="D28" s="14"/>
      <c r="F28" s="14"/>
      <c r="G28" s="14"/>
      <c r="H28" s="14"/>
      <c r="I28" s="14"/>
      <c r="J28" s="14">
        <v>0</v>
      </c>
      <c r="K28" s="14"/>
      <c r="L28" s="14"/>
      <c r="M28" s="14"/>
      <c r="N28" s="14"/>
      <c r="O28" s="14"/>
      <c r="R28" s="27"/>
    </row>
    <row r="29" spans="1:18">
      <c r="A29" t="s">
        <v>423</v>
      </c>
      <c r="B29" t="str">
        <f t="shared" si="1"/>
        <v>004</v>
      </c>
      <c r="C29" s="14">
        <v>728745</v>
      </c>
      <c r="D29" s="14">
        <v>959274</v>
      </c>
      <c r="E29" s="14">
        <v>878073</v>
      </c>
      <c r="F29" s="14">
        <v>938425</v>
      </c>
      <c r="G29" s="14">
        <v>1032326</v>
      </c>
      <c r="H29" s="14">
        <v>899982</v>
      </c>
      <c r="I29" s="14">
        <v>820834</v>
      </c>
      <c r="J29" s="14">
        <v>1036111</v>
      </c>
      <c r="K29" s="14">
        <v>967334</v>
      </c>
      <c r="L29" s="14">
        <v>1056325</v>
      </c>
      <c r="M29" s="14">
        <v>1013722</v>
      </c>
      <c r="N29" s="14">
        <v>928660</v>
      </c>
      <c r="O29" s="14">
        <v>856981</v>
      </c>
      <c r="P29" s="13">
        <v>792319</v>
      </c>
      <c r="Q29" s="14">
        <v>739950</v>
      </c>
      <c r="R29" s="14">
        <v>664178</v>
      </c>
    </row>
    <row r="30" spans="1:18">
      <c r="A30" t="s">
        <v>411</v>
      </c>
      <c r="B30" t="str">
        <f t="shared" si="1"/>
        <v>031</v>
      </c>
      <c r="C30" s="14">
        <v>0</v>
      </c>
      <c r="D30" s="14">
        <v>0</v>
      </c>
      <c r="E30" s="14">
        <v>9010703</v>
      </c>
      <c r="F30" s="14">
        <v>9378194</v>
      </c>
      <c r="G30" s="14">
        <v>9803741</v>
      </c>
      <c r="H30" s="14">
        <v>9638681</v>
      </c>
      <c r="I30" s="14">
        <v>9649529</v>
      </c>
      <c r="J30" s="14">
        <v>10120541</v>
      </c>
      <c r="K30" s="14">
        <v>10515739</v>
      </c>
      <c r="L30" s="14">
        <v>10845421</v>
      </c>
      <c r="M30" s="14">
        <v>10014812</v>
      </c>
      <c r="N30" s="14">
        <v>8569181</v>
      </c>
      <c r="O30" s="14">
        <v>8346808</v>
      </c>
      <c r="P30" s="14">
        <v>9043223</v>
      </c>
      <c r="Q30" s="14">
        <v>8738641</v>
      </c>
      <c r="R30" s="14">
        <v>7594843</v>
      </c>
    </row>
    <row r="31" spans="1:18">
      <c r="A31" t="s">
        <v>489</v>
      </c>
      <c r="B31" s="15" t="s">
        <v>490</v>
      </c>
      <c r="C31" s="14">
        <v>8101918</v>
      </c>
      <c r="D31" s="14">
        <v>8763009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>
      <c r="A32" t="s">
        <v>426</v>
      </c>
      <c r="B32" t="str">
        <f t="shared" si="1"/>
        <v>081</v>
      </c>
      <c r="C32" s="14">
        <v>13547657</v>
      </c>
      <c r="D32" s="14">
        <v>14569945</v>
      </c>
      <c r="E32" s="14">
        <v>16078098</v>
      </c>
      <c r="F32" s="14">
        <v>16853945</v>
      </c>
      <c r="G32" s="14">
        <v>16943155</v>
      </c>
      <c r="H32" s="14">
        <v>17488582</v>
      </c>
      <c r="I32" s="14">
        <v>17936852</v>
      </c>
      <c r="J32" s="14">
        <v>18832843</v>
      </c>
      <c r="K32" s="14">
        <v>20368905</v>
      </c>
      <c r="L32" s="14">
        <v>21187221</v>
      </c>
      <c r="M32" s="14">
        <v>21123617</v>
      </c>
      <c r="N32" s="14">
        <v>20313862</v>
      </c>
      <c r="O32" s="14">
        <v>20095470</v>
      </c>
      <c r="P32" s="14">
        <v>20418482</v>
      </c>
      <c r="Q32" s="14">
        <v>21178839</v>
      </c>
      <c r="R32" s="14">
        <v>20843493</v>
      </c>
    </row>
    <row r="33" spans="1:18">
      <c r="A33" t="s">
        <v>488</v>
      </c>
      <c r="B33" s="15" t="s">
        <v>491</v>
      </c>
      <c r="C33" s="14">
        <v>301057</v>
      </c>
      <c r="D33" s="14">
        <v>120225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18">
      <c r="A34" t="s">
        <v>412</v>
      </c>
      <c r="B34" t="str">
        <f t="shared" si="1"/>
        <v>090</v>
      </c>
      <c r="C34" s="14">
        <v>96679810</v>
      </c>
      <c r="D34" s="14">
        <v>108730121</v>
      </c>
      <c r="E34" s="14">
        <v>106508520</v>
      </c>
      <c r="F34" s="14">
        <v>111839835</v>
      </c>
      <c r="G34" s="14">
        <v>126532922</v>
      </c>
      <c r="H34" s="14">
        <v>134925370</v>
      </c>
      <c r="I34" s="14">
        <v>135369398</v>
      </c>
      <c r="J34" s="14">
        <v>152189837</v>
      </c>
      <c r="K34" s="14">
        <v>165188968</v>
      </c>
      <c r="L34" s="14">
        <v>169104879</v>
      </c>
      <c r="M34" s="14">
        <v>171857413</v>
      </c>
      <c r="N34" s="14">
        <v>164661587</v>
      </c>
      <c r="O34" s="14">
        <v>162921830</v>
      </c>
      <c r="P34" s="14">
        <v>162252833</v>
      </c>
      <c r="Q34" s="14">
        <v>175230102</v>
      </c>
      <c r="R34" s="14">
        <v>175549661</v>
      </c>
    </row>
    <row r="35" spans="1:18">
      <c r="A35" t="s">
        <v>408</v>
      </c>
      <c r="B35" t="str">
        <f t="shared" si="1"/>
        <v>091</v>
      </c>
      <c r="C35" s="14">
        <v>22511340</v>
      </c>
      <c r="D35" s="14">
        <v>24560237</v>
      </c>
      <c r="E35" s="14">
        <v>29184817</v>
      </c>
      <c r="F35" s="14">
        <v>30520590</v>
      </c>
      <c r="G35" s="14">
        <v>31835855</v>
      </c>
      <c r="H35" s="14">
        <v>33048138</v>
      </c>
      <c r="I35" s="14">
        <v>34696606</v>
      </c>
      <c r="J35" s="14">
        <v>36802549</v>
      </c>
      <c r="K35" s="14">
        <v>38699827</v>
      </c>
      <c r="L35" s="14">
        <v>41401782</v>
      </c>
      <c r="M35" s="14">
        <v>41640998</v>
      </c>
      <c r="N35" s="14">
        <v>41470229</v>
      </c>
      <c r="O35" s="14">
        <v>41080484</v>
      </c>
      <c r="P35" s="14">
        <v>41916058</v>
      </c>
      <c r="Q35" s="14">
        <v>44942524</v>
      </c>
      <c r="R35" s="14">
        <v>44497605</v>
      </c>
    </row>
    <row r="36" spans="1:18">
      <c r="A36" t="s">
        <v>413</v>
      </c>
      <c r="B36" t="str">
        <f t="shared" si="1"/>
        <v>092</v>
      </c>
      <c r="C36" s="14">
        <v>79393860</v>
      </c>
      <c r="D36" s="14">
        <v>86519792</v>
      </c>
      <c r="E36" s="14">
        <v>95487186</v>
      </c>
      <c r="F36" s="14">
        <v>106302665</v>
      </c>
      <c r="G36" s="14">
        <v>111909828</v>
      </c>
      <c r="H36" s="14">
        <v>116006615</v>
      </c>
      <c r="I36" s="14">
        <v>128617277</v>
      </c>
      <c r="J36" s="14">
        <v>150327475</v>
      </c>
      <c r="K36" s="14">
        <v>162161420</v>
      </c>
      <c r="L36" s="14">
        <v>165635104</v>
      </c>
      <c r="M36" s="14">
        <v>164698315</v>
      </c>
      <c r="N36" s="14">
        <v>164278014</v>
      </c>
      <c r="O36" s="14">
        <v>159693463</v>
      </c>
      <c r="P36" s="14">
        <v>163219725</v>
      </c>
      <c r="Q36" s="14">
        <v>175063408</v>
      </c>
      <c r="R36" s="14">
        <v>170859601</v>
      </c>
    </row>
    <row r="37" spans="1:18">
      <c r="A37" t="s">
        <v>414</v>
      </c>
      <c r="B37" t="str">
        <f t="shared" si="1"/>
        <v>093</v>
      </c>
      <c r="G37" s="14">
        <v>0</v>
      </c>
      <c r="H37" s="14">
        <v>0</v>
      </c>
      <c r="I37" s="14">
        <v>571260</v>
      </c>
      <c r="J37" s="14">
        <v>762994</v>
      </c>
      <c r="K37" s="14">
        <v>1646424</v>
      </c>
      <c r="L37" s="14">
        <v>1759241</v>
      </c>
      <c r="M37" s="14">
        <v>1826653</v>
      </c>
      <c r="N37" s="14">
        <v>1538552</v>
      </c>
      <c r="O37" s="14">
        <v>1785650</v>
      </c>
      <c r="P37" s="14">
        <v>1864298</v>
      </c>
      <c r="Q37" s="14">
        <v>2183078</v>
      </c>
      <c r="R37" s="14">
        <v>1822734</v>
      </c>
    </row>
    <row r="38" spans="1:18">
      <c r="A38" t="s">
        <v>487</v>
      </c>
      <c r="B38" t="str">
        <f t="shared" si="1"/>
        <v>096</v>
      </c>
      <c r="C38" s="14">
        <v>0</v>
      </c>
      <c r="D38" s="14">
        <v>688455</v>
      </c>
      <c r="E38" s="14">
        <v>770772</v>
      </c>
      <c r="F38" s="14">
        <v>1043641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>
      <c r="A39" t="s">
        <v>415</v>
      </c>
      <c r="B39" t="str">
        <f t="shared" si="1"/>
        <v>097</v>
      </c>
      <c r="G39" s="14"/>
      <c r="K39" s="14"/>
      <c r="N39" s="14">
        <v>0</v>
      </c>
      <c r="O39" s="14">
        <v>3143939</v>
      </c>
      <c r="P39" s="14">
        <v>3599279</v>
      </c>
      <c r="Q39" s="14">
        <v>3944247</v>
      </c>
      <c r="R39" s="14">
        <v>3985898</v>
      </c>
    </row>
    <row r="40" spans="1:18">
      <c r="A40" s="12" t="s">
        <v>416</v>
      </c>
      <c r="C40" s="48">
        <f t="shared" ref="C40:R40" si="6">SUBTOTAL(9,C29:C39)</f>
        <v>221264387</v>
      </c>
      <c r="D40" s="48">
        <f t="shared" si="6"/>
        <v>244911058</v>
      </c>
      <c r="E40" s="48">
        <f t="shared" si="6"/>
        <v>257918169</v>
      </c>
      <c r="F40" s="48">
        <f t="shared" si="6"/>
        <v>276877295</v>
      </c>
      <c r="G40" s="48">
        <f t="shared" si="6"/>
        <v>298057827</v>
      </c>
      <c r="H40" s="48">
        <f t="shared" si="6"/>
        <v>312007368</v>
      </c>
      <c r="I40" s="48">
        <f t="shared" si="6"/>
        <v>327661756</v>
      </c>
      <c r="J40" s="48">
        <f t="shared" si="6"/>
        <v>370072350</v>
      </c>
      <c r="K40" s="48">
        <f t="shared" si="6"/>
        <v>399548617</v>
      </c>
      <c r="L40" s="48">
        <f t="shared" si="6"/>
        <v>410989973</v>
      </c>
      <c r="M40" s="48">
        <f t="shared" si="6"/>
        <v>412175530</v>
      </c>
      <c r="N40" s="48">
        <f t="shared" si="6"/>
        <v>401760085</v>
      </c>
      <c r="O40" s="48">
        <f t="shared" si="6"/>
        <v>397924625</v>
      </c>
      <c r="P40" s="48">
        <f t="shared" si="6"/>
        <v>403106217</v>
      </c>
      <c r="Q40" s="48">
        <f t="shared" si="6"/>
        <v>432020789</v>
      </c>
      <c r="R40" s="48">
        <f t="shared" si="6"/>
        <v>425818013</v>
      </c>
    </row>
    <row r="41" spans="1:18">
      <c r="A41" s="12" t="s">
        <v>417</v>
      </c>
      <c r="C41" s="14"/>
      <c r="F41" s="14"/>
      <c r="G41" s="14"/>
      <c r="H41" s="14"/>
      <c r="I41" s="14"/>
      <c r="J41" s="14">
        <v>0</v>
      </c>
      <c r="K41" s="14"/>
      <c r="L41" s="14"/>
    </row>
    <row r="42" spans="1:18">
      <c r="A42" t="s">
        <v>418</v>
      </c>
      <c r="B42" t="str">
        <f t="shared" si="1"/>
        <v>008</v>
      </c>
      <c r="C42" s="14">
        <v>24325784</v>
      </c>
      <c r="D42" s="14">
        <v>27601870</v>
      </c>
      <c r="E42" s="14">
        <v>30047194</v>
      </c>
      <c r="F42" s="14">
        <v>32795930</v>
      </c>
      <c r="G42" s="14">
        <v>34071255</v>
      </c>
      <c r="H42" s="14">
        <v>34199314</v>
      </c>
      <c r="I42" s="14">
        <v>36120038</v>
      </c>
      <c r="J42" s="14">
        <v>38941037</v>
      </c>
      <c r="K42" s="14">
        <v>42329615</v>
      </c>
      <c r="L42" s="14">
        <v>47662074</v>
      </c>
      <c r="M42" s="14">
        <v>50669910</v>
      </c>
      <c r="N42" s="14">
        <v>46994914</v>
      </c>
      <c r="O42" s="14">
        <v>47243923</v>
      </c>
      <c r="P42" s="13">
        <v>49287831</v>
      </c>
      <c r="Q42" s="14">
        <v>55770572</v>
      </c>
      <c r="R42" s="14">
        <v>51051935</v>
      </c>
    </row>
    <row r="43" spans="1:18">
      <c r="A43" t="s">
        <v>492</v>
      </c>
      <c r="B43" s="15" t="s">
        <v>493</v>
      </c>
      <c r="C43" s="14">
        <v>564323</v>
      </c>
      <c r="D43" s="14">
        <v>571414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3"/>
      <c r="Q43" s="14"/>
      <c r="R43" s="14"/>
    </row>
    <row r="44" spans="1:18">
      <c r="A44" t="s">
        <v>419</v>
      </c>
      <c r="B44" t="str">
        <f t="shared" si="1"/>
        <v>025</v>
      </c>
      <c r="C44" s="14">
        <v>268141</v>
      </c>
      <c r="D44" s="14">
        <v>378862</v>
      </c>
      <c r="E44" s="14">
        <v>2172741</v>
      </c>
      <c r="F44" s="14">
        <v>2514292</v>
      </c>
      <c r="G44" s="14">
        <v>2507673</v>
      </c>
      <c r="H44" s="14">
        <v>2693666</v>
      </c>
      <c r="I44" s="14">
        <v>318787</v>
      </c>
      <c r="J44" s="14">
        <v>373675</v>
      </c>
      <c r="K44" s="14">
        <v>380304</v>
      </c>
      <c r="L44" s="14">
        <v>428973</v>
      </c>
      <c r="M44" s="14">
        <v>342029</v>
      </c>
      <c r="N44" s="14">
        <v>329616</v>
      </c>
      <c r="O44" s="14">
        <v>266997</v>
      </c>
      <c r="P44" s="14">
        <v>734845</v>
      </c>
      <c r="Q44" s="14">
        <v>797553</v>
      </c>
      <c r="R44" s="14">
        <v>771489</v>
      </c>
    </row>
    <row r="45" spans="1:18">
      <c r="A45" t="s">
        <v>420</v>
      </c>
      <c r="B45" t="str">
        <f t="shared" si="1"/>
        <v>026</v>
      </c>
      <c r="C45" s="14">
        <v>845955</v>
      </c>
      <c r="D45" s="14">
        <v>918532</v>
      </c>
      <c r="E45" s="14">
        <v>7934010</v>
      </c>
      <c r="F45" s="14">
        <v>8208103</v>
      </c>
      <c r="G45" s="14">
        <v>8481594</v>
      </c>
      <c r="H45" s="14">
        <v>8128860</v>
      </c>
      <c r="I45" s="14">
        <v>8634192</v>
      </c>
      <c r="J45" s="14">
        <v>9188293</v>
      </c>
      <c r="K45" s="14">
        <v>10124619</v>
      </c>
      <c r="L45" s="14">
        <v>11456300</v>
      </c>
      <c r="M45" s="14">
        <v>11432331</v>
      </c>
      <c r="N45" s="14">
        <v>10423284</v>
      </c>
      <c r="O45" s="14">
        <v>10627080</v>
      </c>
      <c r="P45" s="14">
        <v>11479882</v>
      </c>
      <c r="Q45" s="14">
        <v>12042297</v>
      </c>
      <c r="R45" s="14">
        <v>12653954</v>
      </c>
    </row>
    <row r="46" spans="1:18">
      <c r="A46" t="s">
        <v>494</v>
      </c>
      <c r="B46" s="15" t="s">
        <v>495</v>
      </c>
      <c r="C46" s="14">
        <v>6195481</v>
      </c>
      <c r="D46" s="14">
        <v>6511793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>
      <c r="A47" t="s">
        <v>476</v>
      </c>
      <c r="B47" s="15" t="s">
        <v>497</v>
      </c>
      <c r="C47" s="14">
        <v>5389341</v>
      </c>
      <c r="D47" s="14">
        <v>5929287</v>
      </c>
      <c r="E47" s="14">
        <v>6676784</v>
      </c>
      <c r="F47" s="14">
        <v>7423693</v>
      </c>
      <c r="G47" s="14">
        <v>7842821</v>
      </c>
      <c r="H47" s="14">
        <v>8155719</v>
      </c>
      <c r="I47" s="14">
        <v>7895858</v>
      </c>
      <c r="J47" s="14">
        <v>9236578</v>
      </c>
      <c r="K47" s="14">
        <v>11025602</v>
      </c>
      <c r="L47" s="14">
        <v>10528192</v>
      </c>
      <c r="M47" s="14">
        <v>3413817</v>
      </c>
      <c r="N47" s="14"/>
      <c r="O47" s="14"/>
      <c r="P47" s="14"/>
      <c r="Q47" s="14"/>
      <c r="R47" s="14"/>
    </row>
    <row r="48" spans="1:18">
      <c r="A48" t="s">
        <v>496</v>
      </c>
      <c r="B48" s="15" t="s">
        <v>498</v>
      </c>
      <c r="C48" s="14">
        <v>122871</v>
      </c>
      <c r="D48" s="14">
        <v>149448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1:18">
      <c r="A49" t="s">
        <v>421</v>
      </c>
      <c r="B49" t="str">
        <f t="shared" si="1"/>
        <v>087</v>
      </c>
      <c r="C49" s="14">
        <v>64395</v>
      </c>
      <c r="D49" s="14">
        <v>70924</v>
      </c>
      <c r="E49" s="14">
        <v>189419</v>
      </c>
      <c r="F49" s="14">
        <v>220473</v>
      </c>
      <c r="G49" s="14">
        <v>218704</v>
      </c>
      <c r="H49" s="14">
        <v>189249</v>
      </c>
      <c r="I49" s="14">
        <v>239977</v>
      </c>
      <c r="J49" s="14">
        <v>230709</v>
      </c>
      <c r="K49" s="14">
        <v>658618</v>
      </c>
      <c r="L49" s="14">
        <v>465903</v>
      </c>
      <c r="M49" s="14">
        <v>425357</v>
      </c>
      <c r="N49" s="14">
        <v>4288745</v>
      </c>
      <c r="O49" s="14">
        <v>3489020</v>
      </c>
      <c r="P49" s="14">
        <v>2373270</v>
      </c>
      <c r="Q49" s="14">
        <v>4320429</v>
      </c>
      <c r="R49" s="14">
        <v>3481562</v>
      </c>
    </row>
    <row r="50" spans="1:18">
      <c r="A50" s="12" t="s">
        <v>422</v>
      </c>
      <c r="C50" s="48">
        <f t="shared" ref="C50:N50" si="7">SUBTOTAL(9,C42:C49)</f>
        <v>37776291</v>
      </c>
      <c r="D50" s="48">
        <f t="shared" si="7"/>
        <v>42132130</v>
      </c>
      <c r="E50" s="48">
        <f t="shared" si="7"/>
        <v>47020148</v>
      </c>
      <c r="F50" s="48">
        <f t="shared" si="7"/>
        <v>51162491</v>
      </c>
      <c r="G50" s="48">
        <f t="shared" si="7"/>
        <v>53122047</v>
      </c>
      <c r="H50" s="48">
        <f t="shared" si="7"/>
        <v>53366808</v>
      </c>
      <c r="I50" s="48">
        <f t="shared" si="7"/>
        <v>53208852</v>
      </c>
      <c r="J50" s="48">
        <f t="shared" si="7"/>
        <v>57970292</v>
      </c>
      <c r="K50" s="48">
        <f t="shared" si="7"/>
        <v>64518758</v>
      </c>
      <c r="L50" s="48">
        <f t="shared" si="7"/>
        <v>70541442</v>
      </c>
      <c r="M50" s="48">
        <f t="shared" si="7"/>
        <v>66283444</v>
      </c>
      <c r="N50" s="48">
        <f t="shared" si="7"/>
        <v>62036559</v>
      </c>
      <c r="O50" s="48">
        <f t="shared" ref="O50:R50" si="8">SUBTOTAL(9,O42:O49)</f>
        <v>61627020</v>
      </c>
      <c r="P50" s="48">
        <f t="shared" si="8"/>
        <v>63875828</v>
      </c>
      <c r="Q50" s="48">
        <f t="shared" si="8"/>
        <v>72930851</v>
      </c>
      <c r="R50" s="48">
        <f t="shared" si="8"/>
        <v>67958940</v>
      </c>
    </row>
    <row r="51" spans="1:18">
      <c r="A51" s="12" t="s">
        <v>427</v>
      </c>
      <c r="F51" s="14"/>
      <c r="G51" s="14"/>
      <c r="H51" s="14"/>
      <c r="I51" s="14"/>
      <c r="J51" s="14"/>
      <c r="K51" s="14"/>
      <c r="L51" s="14"/>
    </row>
    <row r="52" spans="1:18">
      <c r="A52" t="s">
        <v>486</v>
      </c>
      <c r="C52" s="14">
        <v>304890</v>
      </c>
      <c r="D52" s="14">
        <v>330251</v>
      </c>
      <c r="E52" s="14">
        <v>396876</v>
      </c>
      <c r="F52" s="14">
        <v>480238</v>
      </c>
      <c r="G52" s="14">
        <v>415303</v>
      </c>
      <c r="H52" s="14"/>
      <c r="I52" s="14"/>
      <c r="J52" s="14"/>
      <c r="K52" s="14"/>
      <c r="L52" s="14"/>
    </row>
    <row r="53" spans="1:18">
      <c r="A53" t="s">
        <v>428</v>
      </c>
      <c r="B53" t="str">
        <f t="shared" si="1"/>
        <v>067</v>
      </c>
      <c r="C53" s="14">
        <v>129422778</v>
      </c>
      <c r="D53" s="14">
        <v>143302438</v>
      </c>
      <c r="E53" s="14">
        <v>145285927</v>
      </c>
      <c r="F53" s="14">
        <v>156438246</v>
      </c>
      <c r="G53" s="14">
        <v>157706221</v>
      </c>
      <c r="H53" s="14">
        <v>161951234</v>
      </c>
      <c r="I53" s="14">
        <v>178102469</v>
      </c>
      <c r="J53" s="14">
        <v>182229029</v>
      </c>
      <c r="K53" s="14">
        <v>185285050</v>
      </c>
      <c r="L53" s="14">
        <v>194441464</v>
      </c>
      <c r="M53" s="14">
        <v>197906806</v>
      </c>
      <c r="N53" s="14">
        <v>190234135</v>
      </c>
      <c r="O53" s="14">
        <v>186515683</v>
      </c>
      <c r="P53" s="13">
        <v>193751023</v>
      </c>
      <c r="Q53" s="14">
        <v>194269234</v>
      </c>
      <c r="R53" s="14">
        <v>184997583</v>
      </c>
    </row>
    <row r="54" spans="1:18">
      <c r="A54" t="s">
        <v>429</v>
      </c>
      <c r="B54" t="str">
        <f t="shared" si="1"/>
        <v>068</v>
      </c>
      <c r="C54" s="14">
        <v>9205754</v>
      </c>
      <c r="D54" s="14">
        <v>9643929</v>
      </c>
      <c r="E54" s="14">
        <v>10651955</v>
      </c>
      <c r="F54" s="14">
        <v>11441750</v>
      </c>
      <c r="G54" s="14">
        <v>11773066</v>
      </c>
      <c r="H54" s="14">
        <v>9318067</v>
      </c>
      <c r="I54" s="14">
        <v>9993012</v>
      </c>
      <c r="J54" s="14">
        <v>10510249</v>
      </c>
      <c r="K54" s="14">
        <v>10599510</v>
      </c>
      <c r="L54" s="14">
        <v>11145317</v>
      </c>
      <c r="M54" s="14">
        <v>10968454</v>
      </c>
      <c r="N54" s="14">
        <v>10665601</v>
      </c>
      <c r="O54" s="14">
        <v>10846959</v>
      </c>
      <c r="P54" s="14">
        <v>11285895</v>
      </c>
      <c r="Q54" s="14">
        <v>11760129</v>
      </c>
      <c r="R54" s="14">
        <v>11842653</v>
      </c>
    </row>
    <row r="55" spans="1:18">
      <c r="A55" t="s">
        <v>466</v>
      </c>
      <c r="B55" s="15" t="s">
        <v>468</v>
      </c>
      <c r="C55" s="14">
        <v>3027290</v>
      </c>
      <c r="D55" s="14">
        <v>3918717</v>
      </c>
      <c r="E55" s="14">
        <v>4416206</v>
      </c>
      <c r="F55" s="14">
        <v>4910177</v>
      </c>
      <c r="G55" s="14">
        <v>4559508</v>
      </c>
      <c r="H55" s="14">
        <v>5048977</v>
      </c>
      <c r="I55" s="14">
        <v>4952882</v>
      </c>
      <c r="J55" s="14">
        <v>5232463</v>
      </c>
      <c r="K55" s="14">
        <v>5337405</v>
      </c>
      <c r="L55" s="14">
        <v>5843463</v>
      </c>
      <c r="M55" s="14">
        <v>5544605</v>
      </c>
      <c r="N55" s="14">
        <v>5471136</v>
      </c>
      <c r="O55" s="14">
        <v>0</v>
      </c>
      <c r="P55" s="14">
        <v>0</v>
      </c>
      <c r="Q55" s="14">
        <v>0</v>
      </c>
      <c r="R55" s="14">
        <v>0</v>
      </c>
    </row>
    <row r="56" spans="1:18">
      <c r="A56" t="s">
        <v>430</v>
      </c>
      <c r="B56" t="str">
        <f t="shared" si="1"/>
        <v>071</v>
      </c>
      <c r="C56" s="14">
        <v>28782394</v>
      </c>
      <c r="D56" s="14">
        <v>31717586</v>
      </c>
      <c r="E56" s="14">
        <v>33914140</v>
      </c>
      <c r="F56" s="14">
        <v>36952738</v>
      </c>
      <c r="G56" s="14">
        <v>37758759</v>
      </c>
      <c r="H56" s="14">
        <v>38155794</v>
      </c>
      <c r="I56" s="14">
        <v>39277700</v>
      </c>
      <c r="J56" s="14">
        <v>40967673</v>
      </c>
      <c r="K56" s="14">
        <v>43579757</v>
      </c>
      <c r="L56" s="14">
        <v>45233520</v>
      </c>
      <c r="M56" s="14">
        <v>47421046</v>
      </c>
      <c r="N56" s="14">
        <v>46577027</v>
      </c>
      <c r="O56" s="14">
        <v>46655718</v>
      </c>
      <c r="P56" s="14">
        <v>51278368</v>
      </c>
      <c r="Q56" s="14">
        <v>56257125</v>
      </c>
      <c r="R56" s="14">
        <v>51704161</v>
      </c>
    </row>
    <row r="57" spans="1:18">
      <c r="A57" t="s">
        <v>431</v>
      </c>
      <c r="B57" t="str">
        <f t="shared" si="1"/>
        <v>073</v>
      </c>
      <c r="G57" s="14"/>
      <c r="K57" s="14"/>
      <c r="L57" s="14">
        <v>0</v>
      </c>
      <c r="M57" s="14">
        <v>216535</v>
      </c>
      <c r="N57" s="14">
        <v>314291</v>
      </c>
      <c r="O57" s="14">
        <v>8966602</v>
      </c>
      <c r="P57" s="14">
        <v>11170762</v>
      </c>
      <c r="Q57" s="14">
        <v>12084837</v>
      </c>
      <c r="R57" s="14">
        <v>11400964</v>
      </c>
    </row>
    <row r="58" spans="1:18">
      <c r="A58" t="s">
        <v>432</v>
      </c>
      <c r="B58" t="str">
        <f t="shared" si="1"/>
        <v>079</v>
      </c>
      <c r="G58" s="14"/>
      <c r="K58" s="14"/>
      <c r="M58" s="14">
        <v>0</v>
      </c>
      <c r="N58" s="14">
        <v>0</v>
      </c>
      <c r="O58" s="14">
        <v>25266476</v>
      </c>
      <c r="P58" s="14">
        <v>26143444</v>
      </c>
      <c r="Q58" s="14">
        <v>26961891</v>
      </c>
      <c r="R58" s="14">
        <v>26055775</v>
      </c>
    </row>
    <row r="59" spans="1:18">
      <c r="A59" t="s">
        <v>488</v>
      </c>
      <c r="B59" t="str">
        <f t="shared" si="1"/>
        <v>088</v>
      </c>
      <c r="C59" s="14">
        <v>647673</v>
      </c>
      <c r="D59" s="14">
        <v>739888</v>
      </c>
      <c r="G59" s="14"/>
      <c r="K59" s="14"/>
      <c r="M59" s="14"/>
      <c r="N59" s="14"/>
      <c r="O59" s="14"/>
      <c r="P59" s="14"/>
      <c r="Q59" s="14"/>
      <c r="R59" s="14"/>
    </row>
    <row r="60" spans="1:18">
      <c r="A60" s="12" t="s">
        <v>433</v>
      </c>
      <c r="C60" s="48">
        <f>SUBTOTAL(9,C52:C59)</f>
        <v>171390779</v>
      </c>
      <c r="D60" s="48">
        <f>SUBTOTAL(9,D52:D59)</f>
        <v>189652809</v>
      </c>
      <c r="E60" s="48">
        <f>SUBTOTAL(9,E52:E59)</f>
        <v>194665104</v>
      </c>
      <c r="F60" s="48">
        <f>SUBTOTAL(9,F52:F58)</f>
        <v>210223149</v>
      </c>
      <c r="G60" s="48">
        <f>SUBTOTAL(9,G52:G58)</f>
        <v>212212857</v>
      </c>
      <c r="H60" s="48">
        <f>SUBTOTAL(9,H52:H58)</f>
        <v>214474072</v>
      </c>
      <c r="I60" s="48">
        <f t="shared" ref="I60:R60" si="9">SUBTOTAL(9,I52:I58)</f>
        <v>232326063</v>
      </c>
      <c r="J60" s="48">
        <f t="shared" si="9"/>
        <v>238939414</v>
      </c>
      <c r="K60" s="48">
        <f t="shared" si="9"/>
        <v>244801722</v>
      </c>
      <c r="L60" s="48">
        <f t="shared" si="9"/>
        <v>256663764</v>
      </c>
      <c r="M60" s="48">
        <f t="shared" si="9"/>
        <v>262057446</v>
      </c>
      <c r="N60" s="48">
        <f t="shared" si="9"/>
        <v>253262190</v>
      </c>
      <c r="O60" s="48">
        <f t="shared" si="9"/>
        <v>278251438</v>
      </c>
      <c r="P60" s="48">
        <f t="shared" si="9"/>
        <v>293629492</v>
      </c>
      <c r="Q60" s="48">
        <f t="shared" si="9"/>
        <v>301333216</v>
      </c>
      <c r="R60" s="48">
        <f t="shared" si="9"/>
        <v>286001136</v>
      </c>
    </row>
    <row r="61" spans="1:18">
      <c r="A61" s="12" t="s">
        <v>434</v>
      </c>
      <c r="E61" s="14"/>
      <c r="F61" s="14"/>
      <c r="G61" s="14"/>
      <c r="H61" s="14"/>
      <c r="I61" s="14"/>
      <c r="J61" s="14">
        <v>0</v>
      </c>
      <c r="K61" s="14"/>
      <c r="L61" s="14"/>
      <c r="M61" s="14"/>
      <c r="N61" s="14"/>
      <c r="R61" s="27"/>
    </row>
    <row r="62" spans="1:18">
      <c r="A62" s="47" t="s">
        <v>467</v>
      </c>
      <c r="B62" s="15" t="s">
        <v>469</v>
      </c>
      <c r="C62" s="14">
        <v>11428223</v>
      </c>
      <c r="D62" s="14">
        <v>13449564</v>
      </c>
      <c r="E62" s="14">
        <v>14268980</v>
      </c>
      <c r="F62" s="14">
        <v>11410428</v>
      </c>
      <c r="G62" s="14">
        <v>12820621</v>
      </c>
      <c r="H62" s="14">
        <v>11120852</v>
      </c>
      <c r="I62" s="14">
        <v>11920230</v>
      </c>
      <c r="J62" s="14">
        <v>14641280</v>
      </c>
      <c r="K62" s="14">
        <v>18401731</v>
      </c>
      <c r="L62" s="14">
        <v>22343946</v>
      </c>
      <c r="M62" s="14">
        <v>21708386</v>
      </c>
      <c r="N62" s="14">
        <v>18718036</v>
      </c>
      <c r="O62">
        <v>0</v>
      </c>
      <c r="P62" s="49">
        <v>0</v>
      </c>
      <c r="Q62" s="14">
        <v>0</v>
      </c>
      <c r="R62" s="14">
        <v>0</v>
      </c>
    </row>
    <row r="63" spans="1:18">
      <c r="A63" t="s">
        <v>435</v>
      </c>
      <c r="B63" t="str">
        <f t="shared" si="1"/>
        <v>051</v>
      </c>
      <c r="C63" s="14">
        <v>18019671</v>
      </c>
      <c r="D63" s="14">
        <v>18640856</v>
      </c>
      <c r="E63" s="14">
        <v>19818436</v>
      </c>
      <c r="F63" s="14">
        <v>23880365</v>
      </c>
      <c r="G63" s="14">
        <v>24245404</v>
      </c>
      <c r="H63" s="14">
        <v>22160632</v>
      </c>
      <c r="I63" s="14">
        <v>23063012</v>
      </c>
      <c r="J63" s="14">
        <v>24348931</v>
      </c>
      <c r="K63" s="14">
        <v>25800947</v>
      </c>
      <c r="L63" s="14">
        <v>26014663</v>
      </c>
      <c r="M63" s="14">
        <v>25681402</v>
      </c>
      <c r="N63" s="14">
        <v>23103572</v>
      </c>
      <c r="O63" s="14">
        <v>21760342</v>
      </c>
      <c r="P63" s="13">
        <v>22018820</v>
      </c>
      <c r="Q63" s="14">
        <v>22921644</v>
      </c>
      <c r="R63" s="14">
        <v>22909700</v>
      </c>
    </row>
    <row r="64" spans="1:18">
      <c r="A64" t="s">
        <v>436</v>
      </c>
      <c r="B64" t="str">
        <f t="shared" si="1"/>
        <v>052</v>
      </c>
      <c r="C64" s="14">
        <v>25071104</v>
      </c>
      <c r="D64" s="14">
        <v>24843274</v>
      </c>
      <c r="E64" s="14">
        <v>27190450</v>
      </c>
      <c r="F64" s="14">
        <v>26036530</v>
      </c>
      <c r="G64" s="14">
        <v>27342292</v>
      </c>
      <c r="H64" s="14">
        <v>26493635</v>
      </c>
      <c r="I64" s="14">
        <v>28594092</v>
      </c>
      <c r="J64" s="14">
        <v>32421166</v>
      </c>
      <c r="K64" s="14">
        <v>33817927</v>
      </c>
      <c r="L64" s="14">
        <v>31981357</v>
      </c>
      <c r="M64" s="14">
        <v>31451366</v>
      </c>
      <c r="N64" s="14">
        <v>27910295</v>
      </c>
      <c r="O64" s="14">
        <v>25989539</v>
      </c>
      <c r="P64" s="14">
        <v>25331520</v>
      </c>
      <c r="Q64" s="14">
        <v>28454777</v>
      </c>
      <c r="R64" s="14">
        <v>27091526</v>
      </c>
    </row>
    <row r="65" spans="1:18">
      <c r="A65" t="s">
        <v>488</v>
      </c>
      <c r="C65" s="14">
        <v>1907503</v>
      </c>
      <c r="D65" s="14">
        <v>2384150</v>
      </c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</row>
    <row r="66" spans="1:18">
      <c r="A66" s="12" t="s">
        <v>437</v>
      </c>
      <c r="C66" s="48">
        <f>SUBTOTAL(9,C62:C65)</f>
        <v>56426501</v>
      </c>
      <c r="D66" s="48">
        <f>SUBTOTAL(9,D62:D65)</f>
        <v>59317844</v>
      </c>
      <c r="E66" s="48">
        <f>SUBTOTAL(9,E62:E65)</f>
        <v>61277866</v>
      </c>
      <c r="F66" s="48">
        <f t="shared" ref="F66:N66" si="10">SUBTOTAL(9,F62:F64)</f>
        <v>61327323</v>
      </c>
      <c r="G66" s="48">
        <f t="shared" si="10"/>
        <v>64408317</v>
      </c>
      <c r="H66" s="48">
        <f t="shared" si="10"/>
        <v>59775119</v>
      </c>
      <c r="I66" s="48">
        <f t="shared" si="10"/>
        <v>63577334</v>
      </c>
      <c r="J66" s="48">
        <f t="shared" si="10"/>
        <v>71411377</v>
      </c>
      <c r="K66" s="48">
        <f t="shared" si="10"/>
        <v>78020605</v>
      </c>
      <c r="L66" s="48">
        <f t="shared" si="10"/>
        <v>80339966</v>
      </c>
      <c r="M66" s="48">
        <f t="shared" si="10"/>
        <v>78841154</v>
      </c>
      <c r="N66" s="48">
        <f t="shared" si="10"/>
        <v>69731903</v>
      </c>
      <c r="O66" s="48">
        <f t="shared" ref="O66:R66" si="11">SUBTOTAL(9,O62:O64)</f>
        <v>47749881</v>
      </c>
      <c r="P66" s="48">
        <f t="shared" si="11"/>
        <v>47350340</v>
      </c>
      <c r="Q66" s="48">
        <f t="shared" si="11"/>
        <v>51376421</v>
      </c>
      <c r="R66" s="48">
        <f t="shared" si="11"/>
        <v>50001226</v>
      </c>
    </row>
    <row r="67" spans="1:18">
      <c r="A67" s="12" t="s">
        <v>438</v>
      </c>
      <c r="E67" s="14"/>
      <c r="F67" s="14"/>
      <c r="G67" s="14"/>
      <c r="H67" s="14"/>
      <c r="I67" s="14"/>
      <c r="J67" s="14">
        <v>0</v>
      </c>
      <c r="K67" s="14"/>
      <c r="L67" s="14"/>
      <c r="M67" s="14"/>
      <c r="N67" s="14"/>
      <c r="O67" s="14"/>
      <c r="R67" s="27"/>
    </row>
    <row r="68" spans="1:18">
      <c r="A68" t="s">
        <v>439</v>
      </c>
      <c r="B68" t="str">
        <f t="shared" si="1"/>
        <v>016</v>
      </c>
      <c r="C68" s="14">
        <v>6435095</v>
      </c>
      <c r="D68" s="14">
        <v>6533677</v>
      </c>
      <c r="E68" s="14">
        <v>6713354</v>
      </c>
      <c r="F68" s="14">
        <v>6895760</v>
      </c>
      <c r="G68" s="14">
        <v>6562710</v>
      </c>
      <c r="H68" s="14">
        <v>6659253</v>
      </c>
      <c r="I68" s="14">
        <v>6194210</v>
      </c>
      <c r="J68" s="14">
        <v>6413384</v>
      </c>
      <c r="K68" s="14">
        <v>6628339</v>
      </c>
      <c r="L68" s="14">
        <v>6643270</v>
      </c>
      <c r="M68" s="14">
        <v>6610087</v>
      </c>
      <c r="N68" s="14">
        <v>6797502</v>
      </c>
      <c r="O68" s="14">
        <v>6824003</v>
      </c>
      <c r="P68" s="13">
        <v>7093343</v>
      </c>
      <c r="Q68" s="14">
        <v>7218600</v>
      </c>
      <c r="R68" s="14">
        <v>7259183</v>
      </c>
    </row>
    <row r="69" spans="1:18">
      <c r="A69" t="s">
        <v>499</v>
      </c>
      <c r="B69" t="str">
        <f t="shared" si="1"/>
        <v>030</v>
      </c>
      <c r="C69" s="14">
        <v>2214816</v>
      </c>
      <c r="D69" s="14">
        <v>2433819</v>
      </c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3"/>
      <c r="Q69" s="14"/>
      <c r="R69" s="14"/>
    </row>
    <row r="70" spans="1:18">
      <c r="A70" t="s">
        <v>411</v>
      </c>
      <c r="B70" t="str">
        <f t="shared" si="1"/>
        <v>031</v>
      </c>
      <c r="C70" s="14">
        <v>7128958</v>
      </c>
      <c r="D70" s="14">
        <v>7735489</v>
      </c>
      <c r="E70" s="14">
        <v>8134963</v>
      </c>
      <c r="F70" s="14">
        <v>8640253</v>
      </c>
      <c r="G70" s="14">
        <v>8875940</v>
      </c>
      <c r="H70" s="14">
        <v>8971477</v>
      </c>
      <c r="I70" s="14">
        <v>11636998</v>
      </c>
      <c r="J70" s="14">
        <v>13063348</v>
      </c>
      <c r="K70" s="14">
        <v>14508179</v>
      </c>
      <c r="L70" s="14">
        <v>14513426</v>
      </c>
      <c r="M70" s="14">
        <v>14877831</v>
      </c>
      <c r="N70" s="14">
        <v>13494972</v>
      </c>
      <c r="O70" s="14">
        <v>11821127</v>
      </c>
      <c r="P70" s="14">
        <v>11155647</v>
      </c>
      <c r="Q70" s="14">
        <v>13710327</v>
      </c>
      <c r="R70" s="14">
        <v>13320328</v>
      </c>
    </row>
    <row r="71" spans="1:18">
      <c r="A71" t="s">
        <v>440</v>
      </c>
      <c r="B71" t="str">
        <f t="shared" si="1"/>
        <v>035</v>
      </c>
      <c r="C71" s="14">
        <v>7372540</v>
      </c>
      <c r="D71" s="14">
        <v>7702278</v>
      </c>
      <c r="E71" s="14">
        <v>8018382</v>
      </c>
      <c r="F71" s="14">
        <v>8200035</v>
      </c>
      <c r="G71" s="14">
        <v>8361554</v>
      </c>
      <c r="H71" s="14">
        <v>8122604</v>
      </c>
      <c r="I71" s="14">
        <v>8517934</v>
      </c>
      <c r="J71" s="14">
        <v>9054187</v>
      </c>
      <c r="K71" s="14">
        <v>10024375</v>
      </c>
      <c r="L71" s="14">
        <v>11067964</v>
      </c>
      <c r="M71" s="14">
        <v>11318041</v>
      </c>
      <c r="N71" s="14">
        <v>10710814</v>
      </c>
      <c r="O71" s="14">
        <v>8867602</v>
      </c>
      <c r="P71" s="14">
        <v>9137984</v>
      </c>
      <c r="Q71" s="14">
        <v>10540464</v>
      </c>
      <c r="R71" s="14">
        <v>9931555</v>
      </c>
    </row>
    <row r="72" spans="1:18">
      <c r="A72" t="s">
        <v>441</v>
      </c>
      <c r="B72" t="str">
        <f t="shared" si="1"/>
        <v>036</v>
      </c>
      <c r="C72" s="14">
        <v>509086</v>
      </c>
      <c r="D72" s="14">
        <v>482476</v>
      </c>
      <c r="E72" s="14">
        <v>599159</v>
      </c>
      <c r="F72" s="14">
        <v>624850</v>
      </c>
      <c r="G72" s="14">
        <v>637791</v>
      </c>
      <c r="H72" s="14">
        <v>614182</v>
      </c>
      <c r="I72" s="14">
        <v>624482</v>
      </c>
      <c r="J72" s="14">
        <v>659604</v>
      </c>
      <c r="K72" s="14">
        <v>645829</v>
      </c>
      <c r="L72" s="14">
        <v>690597</v>
      </c>
      <c r="M72" s="14">
        <v>716084</v>
      </c>
      <c r="N72" s="14">
        <v>707150</v>
      </c>
      <c r="O72" s="14">
        <v>650089</v>
      </c>
      <c r="P72" s="14">
        <v>637453</v>
      </c>
      <c r="Q72" s="14">
        <v>703771</v>
      </c>
      <c r="R72" s="14">
        <v>646007</v>
      </c>
    </row>
    <row r="73" spans="1:18">
      <c r="A73" t="s">
        <v>442</v>
      </c>
      <c r="B73" t="str">
        <f t="shared" si="1"/>
        <v>038</v>
      </c>
      <c r="C73" s="14">
        <v>3555770</v>
      </c>
      <c r="D73" s="14">
        <v>3903704</v>
      </c>
      <c r="E73" s="14">
        <v>4705286</v>
      </c>
      <c r="F73" s="14">
        <v>5566963</v>
      </c>
      <c r="G73" s="14">
        <v>5327335</v>
      </c>
      <c r="H73" s="14">
        <v>5346547</v>
      </c>
      <c r="I73" s="14">
        <v>5159649</v>
      </c>
      <c r="J73" s="14">
        <v>5978804</v>
      </c>
      <c r="K73" s="14">
        <v>6335631</v>
      </c>
      <c r="L73" s="14">
        <v>7240811</v>
      </c>
      <c r="M73" s="14">
        <v>6334577</v>
      </c>
      <c r="N73" s="14">
        <v>6585966</v>
      </c>
      <c r="O73" s="14">
        <v>5824425</v>
      </c>
      <c r="P73" s="14">
        <v>5227106</v>
      </c>
      <c r="Q73" s="14">
        <v>5710886</v>
      </c>
      <c r="R73" s="14">
        <v>6230225</v>
      </c>
    </row>
    <row r="74" spans="1:18">
      <c r="A74" t="s">
        <v>443</v>
      </c>
      <c r="B74" t="str">
        <f t="shared" si="1"/>
        <v>039</v>
      </c>
      <c r="C74" s="14">
        <v>849480</v>
      </c>
      <c r="D74" s="14">
        <v>1047865</v>
      </c>
      <c r="E74" s="14">
        <v>1131293</v>
      </c>
      <c r="F74" s="14">
        <v>1173850</v>
      </c>
      <c r="G74" s="14">
        <v>1207987</v>
      </c>
      <c r="H74" s="14">
        <v>1217717</v>
      </c>
      <c r="I74" s="14">
        <v>1195230</v>
      </c>
      <c r="J74" s="14">
        <v>1120128</v>
      </c>
      <c r="K74" s="14">
        <v>1094120</v>
      </c>
      <c r="L74" s="14">
        <v>1120470</v>
      </c>
      <c r="M74" s="14">
        <v>1690020</v>
      </c>
      <c r="N74" s="14">
        <v>1615648</v>
      </c>
      <c r="O74" s="14">
        <v>1434863</v>
      </c>
      <c r="P74" s="14">
        <v>1459701</v>
      </c>
      <c r="Q74" s="14">
        <v>1568850</v>
      </c>
      <c r="R74" s="14">
        <v>1506522</v>
      </c>
    </row>
    <row r="75" spans="1:18">
      <c r="A75" t="s">
        <v>444</v>
      </c>
      <c r="B75" t="str">
        <f t="shared" si="1"/>
        <v>040</v>
      </c>
      <c r="C75" s="14">
        <v>2500961</v>
      </c>
      <c r="D75" s="14">
        <v>3067388</v>
      </c>
      <c r="E75" s="14">
        <v>3750494</v>
      </c>
      <c r="F75" s="14">
        <v>4185587</v>
      </c>
      <c r="G75" s="14">
        <v>4839425</v>
      </c>
      <c r="H75" s="14">
        <v>5863259</v>
      </c>
      <c r="I75" s="14">
        <v>6529961</v>
      </c>
      <c r="J75" s="14">
        <v>5483597</v>
      </c>
      <c r="K75" s="14">
        <v>6346673</v>
      </c>
      <c r="L75" s="14">
        <v>7404160</v>
      </c>
      <c r="M75" s="14">
        <v>7566462</v>
      </c>
      <c r="N75" s="14">
        <v>7650965</v>
      </c>
      <c r="O75" s="14">
        <v>7594184</v>
      </c>
      <c r="P75" s="14">
        <v>8055447</v>
      </c>
      <c r="Q75" s="14">
        <v>8814848</v>
      </c>
      <c r="R75" s="14">
        <v>7481627</v>
      </c>
    </row>
    <row r="76" spans="1:18">
      <c r="A76" t="s">
        <v>488</v>
      </c>
      <c r="B76" t="str">
        <f t="shared" si="1"/>
        <v>088</v>
      </c>
      <c r="C76" s="14">
        <v>660961</v>
      </c>
      <c r="D76" s="14">
        <v>685589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</row>
    <row r="77" spans="1:18">
      <c r="A77" s="12" t="s">
        <v>445</v>
      </c>
      <c r="C77" s="48">
        <f>SUBTOTAL(9,C68:C76)</f>
        <v>31227667</v>
      </c>
      <c r="D77" s="48">
        <f>SUBTOTAL(9,D68:D76)</f>
        <v>33592285</v>
      </c>
      <c r="E77" s="48">
        <f>SUBTOTAL(9,E68:E76)</f>
        <v>33052931</v>
      </c>
      <c r="F77" s="48">
        <f t="shared" ref="F77:N77" si="12">SUBTOTAL(9,F68:F75)</f>
        <v>35287298</v>
      </c>
      <c r="G77" s="48">
        <f t="shared" si="12"/>
        <v>35812742</v>
      </c>
      <c r="H77" s="48">
        <f t="shared" si="12"/>
        <v>36795039</v>
      </c>
      <c r="I77" s="48">
        <f t="shared" si="12"/>
        <v>39858464</v>
      </c>
      <c r="J77" s="48">
        <f t="shared" si="12"/>
        <v>41773052</v>
      </c>
      <c r="K77" s="48">
        <f t="shared" si="12"/>
        <v>45583146</v>
      </c>
      <c r="L77" s="48">
        <f t="shared" si="12"/>
        <v>48680698</v>
      </c>
      <c r="M77" s="48">
        <f t="shared" si="12"/>
        <v>49113102</v>
      </c>
      <c r="N77" s="48">
        <f t="shared" si="12"/>
        <v>47563017</v>
      </c>
      <c r="O77" s="48">
        <f t="shared" ref="O77:R77" si="13">SUBTOTAL(9,O68:O75)</f>
        <v>43016293</v>
      </c>
      <c r="P77" s="48">
        <f t="shared" si="13"/>
        <v>42766681</v>
      </c>
      <c r="Q77" s="48">
        <f t="shared" si="13"/>
        <v>48267746</v>
      </c>
      <c r="R77" s="48">
        <f t="shared" si="13"/>
        <v>46375447</v>
      </c>
    </row>
    <row r="78" spans="1:18">
      <c r="A78" s="12" t="s">
        <v>446</v>
      </c>
      <c r="F78" s="14"/>
      <c r="G78" s="14"/>
      <c r="H78" s="14"/>
      <c r="I78" s="14"/>
      <c r="J78" s="14">
        <v>0</v>
      </c>
      <c r="K78" s="14"/>
      <c r="L78" s="14"/>
      <c r="M78" s="14"/>
      <c r="N78" s="14"/>
      <c r="R78" s="27"/>
    </row>
    <row r="79" spans="1:18">
      <c r="A79" t="s">
        <v>421</v>
      </c>
      <c r="B79" t="str">
        <f t="shared" ref="B79:B81" si="14">"0"&amp;LEFT(A79,FIND(" ",A79)-1)</f>
        <v>087</v>
      </c>
      <c r="C79" s="14">
        <v>2911710</v>
      </c>
      <c r="D79" s="14">
        <v>3149339</v>
      </c>
      <c r="E79" s="14">
        <v>3485451</v>
      </c>
      <c r="F79" s="14">
        <v>3250822</v>
      </c>
      <c r="G79" s="14">
        <v>5504194</v>
      </c>
      <c r="H79" s="14">
        <v>6291190</v>
      </c>
      <c r="I79" s="14">
        <v>7642693</v>
      </c>
      <c r="J79" s="14">
        <v>50177</v>
      </c>
      <c r="K79" s="14"/>
      <c r="L79" s="14">
        <v>0</v>
      </c>
      <c r="M79" s="14">
        <v>3988686</v>
      </c>
      <c r="N79" s="14">
        <v>1027489</v>
      </c>
      <c r="O79" s="14">
        <v>85310</v>
      </c>
      <c r="P79" s="13">
        <v>103813</v>
      </c>
      <c r="Q79" s="14">
        <v>187829</v>
      </c>
      <c r="R79" s="14">
        <v>-600000</v>
      </c>
    </row>
    <row r="80" spans="1:18">
      <c r="A80" t="s">
        <v>488</v>
      </c>
      <c r="B80" t="str">
        <f t="shared" ref="B80" si="15">"0"&amp;LEFT(A80,FIND(" ",A80)-1)</f>
        <v>088</v>
      </c>
      <c r="C80" s="14">
        <v>20000</v>
      </c>
      <c r="D80" s="14">
        <v>30000</v>
      </c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3"/>
      <c r="Q80" s="14"/>
      <c r="R80" s="14"/>
    </row>
    <row r="81" spans="1:18">
      <c r="A81" t="s">
        <v>447</v>
      </c>
      <c r="B81" t="str">
        <f t="shared" si="14"/>
        <v>089</v>
      </c>
      <c r="C81" s="14">
        <v>93568841</v>
      </c>
      <c r="D81" s="14">
        <v>102855743</v>
      </c>
      <c r="E81" s="14">
        <v>117092188</v>
      </c>
      <c r="F81" s="14">
        <v>114364235</v>
      </c>
      <c r="G81" s="14">
        <v>137101058</v>
      </c>
      <c r="H81" s="14">
        <v>140314137</v>
      </c>
      <c r="I81" s="14">
        <v>165972327</v>
      </c>
      <c r="J81" s="14">
        <v>166549065</v>
      </c>
      <c r="K81" s="14">
        <v>186412018</v>
      </c>
      <c r="L81" s="14">
        <v>198202384</v>
      </c>
      <c r="M81" s="14">
        <v>201150018</v>
      </c>
      <c r="N81" s="14">
        <v>202883174</v>
      </c>
      <c r="O81" s="14">
        <v>235233115</v>
      </c>
      <c r="P81" s="14">
        <v>261443520</v>
      </c>
      <c r="Q81" s="14">
        <v>285289016</v>
      </c>
      <c r="R81" s="14">
        <v>298734321</v>
      </c>
    </row>
    <row r="82" spans="1:18">
      <c r="A82" s="12" t="s">
        <v>448</v>
      </c>
      <c r="B82" s="12"/>
      <c r="C82" s="48">
        <f t="shared" ref="C82:R82" si="16">SUBTOTAL(9,C79:C81)</f>
        <v>96500551</v>
      </c>
      <c r="D82" s="48">
        <f t="shared" si="16"/>
        <v>106035082</v>
      </c>
      <c r="E82" s="48">
        <f t="shared" si="16"/>
        <v>120577639</v>
      </c>
      <c r="F82" s="48">
        <f t="shared" si="16"/>
        <v>117615057</v>
      </c>
      <c r="G82" s="48">
        <f t="shared" si="16"/>
        <v>142605252</v>
      </c>
      <c r="H82" s="48">
        <f t="shared" si="16"/>
        <v>146605327</v>
      </c>
      <c r="I82" s="48">
        <f t="shared" si="16"/>
        <v>173615020</v>
      </c>
      <c r="J82" s="48">
        <f t="shared" si="16"/>
        <v>166599242</v>
      </c>
      <c r="K82" s="48">
        <f t="shared" si="16"/>
        <v>186412018</v>
      </c>
      <c r="L82" s="48">
        <f t="shared" si="16"/>
        <v>198202384</v>
      </c>
      <c r="M82" s="48">
        <f t="shared" si="16"/>
        <v>205138704</v>
      </c>
      <c r="N82" s="48">
        <f t="shared" si="16"/>
        <v>203910663</v>
      </c>
      <c r="O82" s="48">
        <f t="shared" si="16"/>
        <v>235318425</v>
      </c>
      <c r="P82" s="48">
        <f t="shared" si="16"/>
        <v>261547333</v>
      </c>
      <c r="Q82" s="48">
        <f t="shared" si="16"/>
        <v>285476845</v>
      </c>
      <c r="R82" s="48">
        <f t="shared" si="16"/>
        <v>298134321</v>
      </c>
    </row>
    <row r="83" spans="1:18">
      <c r="A83" s="12" t="s">
        <v>449</v>
      </c>
      <c r="B83" s="12"/>
      <c r="C83" s="48">
        <f t="shared" ref="C83:R83" si="17">SUBTOTAL(9,C6:C81)</f>
        <v>693847096</v>
      </c>
      <c r="D83" s="48">
        <f t="shared" si="17"/>
        <v>761722912</v>
      </c>
      <c r="E83" s="48">
        <f t="shared" si="17"/>
        <v>809550927</v>
      </c>
      <c r="F83" s="48">
        <f t="shared" si="17"/>
        <v>854951083</v>
      </c>
      <c r="G83" s="48">
        <f t="shared" si="17"/>
        <v>912593666</v>
      </c>
      <c r="H83" s="48">
        <f t="shared" si="17"/>
        <v>933467219</v>
      </c>
      <c r="I83" s="48">
        <f t="shared" si="17"/>
        <v>1005416959</v>
      </c>
      <c r="J83" s="48">
        <f t="shared" si="17"/>
        <v>1067132961</v>
      </c>
      <c r="K83" s="48">
        <f t="shared" si="17"/>
        <v>1144913585</v>
      </c>
      <c r="L83" s="48">
        <f t="shared" si="17"/>
        <v>1200971842</v>
      </c>
      <c r="M83" s="48">
        <f t="shared" si="17"/>
        <v>1208984971</v>
      </c>
      <c r="N83" s="48">
        <f t="shared" si="17"/>
        <v>1161435687</v>
      </c>
      <c r="O83" s="48">
        <f t="shared" si="17"/>
        <v>1188325666</v>
      </c>
      <c r="P83" s="48">
        <f t="shared" si="17"/>
        <v>1242275611</v>
      </c>
      <c r="Q83" s="48">
        <f t="shared" si="17"/>
        <v>1332068655</v>
      </c>
      <c r="R83" s="48">
        <f t="shared" si="17"/>
        <v>1309401305</v>
      </c>
    </row>
    <row r="84" spans="1:18">
      <c r="F84" s="14"/>
      <c r="G84" s="14"/>
      <c r="J84" s="14"/>
      <c r="K84" s="14"/>
      <c r="L84" s="14"/>
    </row>
    <row r="85" spans="1:18">
      <c r="D85" s="14"/>
      <c r="F85" s="14"/>
      <c r="J85" s="14"/>
      <c r="K85" s="14"/>
    </row>
    <row r="86" spans="1:18">
      <c r="D86" s="14"/>
      <c r="F86" s="14"/>
      <c r="K86" s="14"/>
    </row>
    <row r="87" spans="1:18">
      <c r="F87" s="14"/>
      <c r="K87" s="14"/>
    </row>
    <row r="88" spans="1:18">
      <c r="F88" s="14"/>
      <c r="K88" s="14"/>
    </row>
    <row r="89" spans="1:18">
      <c r="F89" s="14"/>
      <c r="K89" s="14"/>
    </row>
    <row r="90" spans="1:18">
      <c r="F90" s="14"/>
      <c r="K90" s="14"/>
    </row>
    <row r="91" spans="1:18">
      <c r="K91" s="14"/>
    </row>
    <row r="92" spans="1:18">
      <c r="K92" s="14"/>
    </row>
    <row r="93" spans="1:18">
      <c r="K93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H97"/>
  <sheetViews>
    <sheetView topLeftCell="A10" workbookViewId="0">
      <selection activeCell="H4" sqref="H4"/>
    </sheetView>
  </sheetViews>
  <sheetFormatPr defaultRowHeight="15"/>
  <cols>
    <col min="3" max="3" width="57.28515625" bestFit="1" customWidth="1"/>
    <col min="8" max="8" width="57.28515625" bestFit="1" customWidth="1"/>
  </cols>
  <sheetData>
    <row r="1" spans="1:8">
      <c r="A1" t="s">
        <v>450</v>
      </c>
    </row>
    <row r="2" spans="1:8">
      <c r="A2" t="s">
        <v>451</v>
      </c>
      <c r="C2" s="33" t="s">
        <v>452</v>
      </c>
      <c r="D2" t="s">
        <v>511</v>
      </c>
    </row>
    <row r="3" spans="1:8">
      <c r="A3" t="s">
        <v>81</v>
      </c>
      <c r="E3" t="s">
        <v>336</v>
      </c>
    </row>
    <row r="4" spans="1:8">
      <c r="A4" t="s">
        <v>82</v>
      </c>
      <c r="B4" t="s">
        <v>83</v>
      </c>
      <c r="E4" t="s">
        <v>83</v>
      </c>
      <c r="F4" t="s">
        <v>337</v>
      </c>
      <c r="G4" t="s">
        <v>82</v>
      </c>
    </row>
    <row r="5" spans="1:8">
      <c r="A5" s="15" t="s">
        <v>461</v>
      </c>
      <c r="B5" s="15" t="s">
        <v>454</v>
      </c>
      <c r="C5" t="s">
        <v>46</v>
      </c>
      <c r="E5" t="s">
        <v>84</v>
      </c>
      <c r="F5">
        <f>VALUE(E5)</f>
        <v>1</v>
      </c>
      <c r="G5" t="s">
        <v>85</v>
      </c>
      <c r="H5" t="s">
        <v>86</v>
      </c>
    </row>
    <row r="6" spans="1:8">
      <c r="A6" s="15" t="s">
        <v>462</v>
      </c>
      <c r="B6" s="15" t="s">
        <v>456</v>
      </c>
      <c r="C6" t="s">
        <v>63</v>
      </c>
      <c r="E6" t="s">
        <v>87</v>
      </c>
      <c r="F6">
        <f t="shared" ref="F6:F10" si="0">VALUE(E6)</f>
        <v>2</v>
      </c>
      <c r="G6" t="s">
        <v>88</v>
      </c>
      <c r="H6" t="s">
        <v>89</v>
      </c>
    </row>
    <row r="7" spans="1:8">
      <c r="A7" s="15" t="s">
        <v>463</v>
      </c>
      <c r="B7" s="15" t="s">
        <v>457</v>
      </c>
      <c r="C7" t="s">
        <v>67</v>
      </c>
      <c r="E7" t="s">
        <v>90</v>
      </c>
      <c r="F7">
        <f t="shared" si="0"/>
        <v>90</v>
      </c>
      <c r="G7" t="s">
        <v>91</v>
      </c>
      <c r="H7" t="s">
        <v>92</v>
      </c>
    </row>
    <row r="8" spans="1:8">
      <c r="A8" t="s">
        <v>85</v>
      </c>
      <c r="B8" t="s">
        <v>84</v>
      </c>
      <c r="C8" t="s">
        <v>86</v>
      </c>
      <c r="E8" t="s">
        <v>96</v>
      </c>
      <c r="F8">
        <f t="shared" si="0"/>
        <v>100</v>
      </c>
      <c r="G8" t="s">
        <v>97</v>
      </c>
      <c r="H8" t="s">
        <v>98</v>
      </c>
    </row>
    <row r="9" spans="1:8">
      <c r="A9" t="s">
        <v>88</v>
      </c>
      <c r="B9" t="s">
        <v>87</v>
      </c>
      <c r="C9" t="s">
        <v>89</v>
      </c>
      <c r="E9" t="s">
        <v>102</v>
      </c>
      <c r="F9">
        <f t="shared" si="0"/>
        <v>102</v>
      </c>
      <c r="G9" t="s">
        <v>103</v>
      </c>
      <c r="H9" t="s">
        <v>104</v>
      </c>
    </row>
    <row r="10" spans="1:8">
      <c r="A10" t="s">
        <v>93</v>
      </c>
      <c r="B10" t="s">
        <v>94</v>
      </c>
      <c r="C10" t="s">
        <v>95</v>
      </c>
      <c r="E10" s="15" t="s">
        <v>454</v>
      </c>
      <c r="F10">
        <f t="shared" si="0"/>
        <v>103</v>
      </c>
      <c r="G10" s="15" t="s">
        <v>461</v>
      </c>
      <c r="H10" t="s">
        <v>46</v>
      </c>
    </row>
    <row r="11" spans="1:8">
      <c r="A11" t="s">
        <v>99</v>
      </c>
      <c r="B11" t="s">
        <v>100</v>
      </c>
      <c r="C11" t="s">
        <v>101</v>
      </c>
      <c r="E11" t="s">
        <v>106</v>
      </c>
      <c r="F11">
        <f t="shared" ref="F11:F42" si="1">VALUE(E11)</f>
        <v>104</v>
      </c>
      <c r="G11" t="s">
        <v>105</v>
      </c>
      <c r="H11" t="s">
        <v>107</v>
      </c>
    </row>
    <row r="12" spans="1:8">
      <c r="A12" t="s">
        <v>105</v>
      </c>
      <c r="B12" t="s">
        <v>106</v>
      </c>
      <c r="C12" t="s">
        <v>107</v>
      </c>
      <c r="E12" t="s">
        <v>108</v>
      </c>
      <c r="F12">
        <f t="shared" si="1"/>
        <v>105</v>
      </c>
      <c r="G12" t="s">
        <v>109</v>
      </c>
      <c r="H12" t="s">
        <v>110</v>
      </c>
    </row>
    <row r="13" spans="1:8">
      <c r="A13" t="s">
        <v>111</v>
      </c>
      <c r="B13" s="15" t="s">
        <v>335</v>
      </c>
      <c r="C13" t="s">
        <v>112</v>
      </c>
      <c r="E13" t="s">
        <v>113</v>
      </c>
      <c r="F13">
        <f t="shared" si="1"/>
        <v>106</v>
      </c>
      <c r="G13" t="s">
        <v>114</v>
      </c>
      <c r="H13" t="s">
        <v>115</v>
      </c>
    </row>
    <row r="14" spans="1:8">
      <c r="A14" s="30" t="s">
        <v>338</v>
      </c>
      <c r="B14" s="15" t="s">
        <v>334</v>
      </c>
      <c r="C14" t="s">
        <v>339</v>
      </c>
      <c r="E14" t="s">
        <v>116</v>
      </c>
      <c r="F14">
        <f t="shared" si="1"/>
        <v>108</v>
      </c>
      <c r="G14" t="s">
        <v>117</v>
      </c>
      <c r="H14" t="s">
        <v>118</v>
      </c>
    </row>
    <row r="15" spans="1:8">
      <c r="A15" t="s">
        <v>122</v>
      </c>
      <c r="B15" t="s">
        <v>123</v>
      </c>
      <c r="C15" t="s">
        <v>124</v>
      </c>
      <c r="E15" t="s">
        <v>119</v>
      </c>
      <c r="F15">
        <f t="shared" si="1"/>
        <v>109</v>
      </c>
      <c r="G15" t="s">
        <v>120</v>
      </c>
      <c r="H15" t="s">
        <v>121</v>
      </c>
    </row>
    <row r="16" spans="1:8">
      <c r="A16" t="s">
        <v>128</v>
      </c>
      <c r="B16" t="s">
        <v>129</v>
      </c>
      <c r="C16" t="s">
        <v>130</v>
      </c>
      <c r="E16" t="s">
        <v>125</v>
      </c>
      <c r="F16">
        <f t="shared" si="1"/>
        <v>110</v>
      </c>
      <c r="G16" t="s">
        <v>126</v>
      </c>
      <c r="H16" t="s">
        <v>127</v>
      </c>
    </row>
    <row r="17" spans="1:8">
      <c r="A17" s="31">
        <v>30010</v>
      </c>
      <c r="B17" s="31">
        <v>311</v>
      </c>
      <c r="C17" t="s">
        <v>453</v>
      </c>
      <c r="E17" t="s">
        <v>131</v>
      </c>
      <c r="F17">
        <f t="shared" si="1"/>
        <v>111</v>
      </c>
      <c r="G17" t="s">
        <v>132</v>
      </c>
      <c r="H17" t="s">
        <v>133</v>
      </c>
    </row>
    <row r="18" spans="1:8">
      <c r="A18" t="s">
        <v>134</v>
      </c>
      <c r="B18" t="s">
        <v>135</v>
      </c>
      <c r="C18" t="s">
        <v>136</v>
      </c>
      <c r="E18" t="s">
        <v>137</v>
      </c>
      <c r="F18">
        <f t="shared" si="1"/>
        <v>112</v>
      </c>
      <c r="G18" t="s">
        <v>138</v>
      </c>
      <c r="H18" t="s">
        <v>139</v>
      </c>
    </row>
    <row r="19" spans="1:8">
      <c r="A19" t="s">
        <v>140</v>
      </c>
      <c r="B19" t="s">
        <v>141</v>
      </c>
      <c r="C19" t="s">
        <v>142</v>
      </c>
      <c r="E19" t="s">
        <v>143</v>
      </c>
      <c r="F19">
        <f t="shared" si="1"/>
        <v>113</v>
      </c>
      <c r="G19" t="s">
        <v>144</v>
      </c>
      <c r="H19" t="s">
        <v>145</v>
      </c>
    </row>
    <row r="20" spans="1:8">
      <c r="A20" t="s">
        <v>146</v>
      </c>
      <c r="B20" t="s">
        <v>147</v>
      </c>
      <c r="C20" t="s">
        <v>148</v>
      </c>
      <c r="E20" t="s">
        <v>149</v>
      </c>
      <c r="F20">
        <f t="shared" si="1"/>
        <v>114</v>
      </c>
      <c r="G20" t="s">
        <v>150</v>
      </c>
      <c r="H20" t="s">
        <v>151</v>
      </c>
    </row>
    <row r="21" spans="1:8">
      <c r="A21" s="15" t="s">
        <v>146</v>
      </c>
      <c r="B21" s="15" t="s">
        <v>455</v>
      </c>
      <c r="C21" t="s">
        <v>60</v>
      </c>
      <c r="E21" t="s">
        <v>155</v>
      </c>
      <c r="F21">
        <f t="shared" si="1"/>
        <v>115</v>
      </c>
      <c r="G21" t="s">
        <v>156</v>
      </c>
      <c r="H21" t="s">
        <v>157</v>
      </c>
    </row>
    <row r="22" spans="1:8">
      <c r="A22" t="s">
        <v>152</v>
      </c>
      <c r="B22" t="s">
        <v>153</v>
      </c>
      <c r="C22" t="s">
        <v>154</v>
      </c>
      <c r="E22" t="s">
        <v>161</v>
      </c>
      <c r="F22">
        <f t="shared" si="1"/>
        <v>116</v>
      </c>
      <c r="G22" t="s">
        <v>162</v>
      </c>
      <c r="H22" t="s">
        <v>163</v>
      </c>
    </row>
    <row r="23" spans="1:8">
      <c r="A23" t="s">
        <v>158</v>
      </c>
      <c r="B23" t="s">
        <v>159</v>
      </c>
      <c r="C23" t="s">
        <v>160</v>
      </c>
      <c r="E23" t="s">
        <v>167</v>
      </c>
      <c r="F23">
        <f t="shared" si="1"/>
        <v>117</v>
      </c>
      <c r="G23" t="s">
        <v>168</v>
      </c>
      <c r="H23" t="s">
        <v>169</v>
      </c>
    </row>
    <row r="24" spans="1:8">
      <c r="A24" t="s">
        <v>164</v>
      </c>
      <c r="B24" t="s">
        <v>165</v>
      </c>
      <c r="C24" t="s">
        <v>166</v>
      </c>
      <c r="E24" t="s">
        <v>94</v>
      </c>
      <c r="F24">
        <f t="shared" si="1"/>
        <v>118</v>
      </c>
      <c r="G24" t="s">
        <v>93</v>
      </c>
      <c r="H24" t="s">
        <v>95</v>
      </c>
    </row>
    <row r="25" spans="1:8">
      <c r="A25" t="s">
        <v>170</v>
      </c>
      <c r="B25" t="s">
        <v>171</v>
      </c>
      <c r="C25" t="s">
        <v>172</v>
      </c>
      <c r="E25" t="s">
        <v>100</v>
      </c>
      <c r="F25">
        <f t="shared" si="1"/>
        <v>119</v>
      </c>
      <c r="G25" t="s">
        <v>99</v>
      </c>
      <c r="H25" t="s">
        <v>101</v>
      </c>
    </row>
    <row r="26" spans="1:8">
      <c r="A26" t="s">
        <v>173</v>
      </c>
      <c r="B26" t="s">
        <v>174</v>
      </c>
      <c r="C26" t="s">
        <v>175</v>
      </c>
      <c r="E26" t="s">
        <v>178</v>
      </c>
      <c r="F26">
        <f t="shared" si="1"/>
        <v>120</v>
      </c>
      <c r="G26" t="s">
        <v>179</v>
      </c>
      <c r="H26" t="s">
        <v>180</v>
      </c>
    </row>
    <row r="27" spans="1:8">
      <c r="A27" t="s">
        <v>176</v>
      </c>
      <c r="B27" t="s">
        <v>177</v>
      </c>
      <c r="C27" t="s">
        <v>70</v>
      </c>
      <c r="E27" t="s">
        <v>184</v>
      </c>
      <c r="F27">
        <f t="shared" si="1"/>
        <v>121</v>
      </c>
      <c r="G27" t="s">
        <v>185</v>
      </c>
      <c r="H27" t="s">
        <v>186</v>
      </c>
    </row>
    <row r="28" spans="1:8">
      <c r="A28" t="s">
        <v>181</v>
      </c>
      <c r="B28" t="s">
        <v>182</v>
      </c>
      <c r="C28" t="s">
        <v>183</v>
      </c>
      <c r="E28" t="s">
        <v>190</v>
      </c>
      <c r="F28">
        <f t="shared" si="1"/>
        <v>122</v>
      </c>
      <c r="G28" t="s">
        <v>191</v>
      </c>
      <c r="H28" t="s">
        <v>192</v>
      </c>
    </row>
    <row r="29" spans="1:8">
      <c r="A29" t="s">
        <v>187</v>
      </c>
      <c r="B29" t="s">
        <v>188</v>
      </c>
      <c r="C29" t="s">
        <v>189</v>
      </c>
      <c r="E29" t="s">
        <v>196</v>
      </c>
      <c r="F29">
        <f t="shared" si="1"/>
        <v>124</v>
      </c>
      <c r="G29" t="s">
        <v>197</v>
      </c>
      <c r="H29" t="s">
        <v>198</v>
      </c>
    </row>
    <row r="30" spans="1:8">
      <c r="A30" t="s">
        <v>97</v>
      </c>
      <c r="B30" t="s">
        <v>96</v>
      </c>
      <c r="C30" t="s">
        <v>98</v>
      </c>
      <c r="E30" t="s">
        <v>199</v>
      </c>
      <c r="F30">
        <f t="shared" si="1"/>
        <v>125</v>
      </c>
      <c r="G30" t="s">
        <v>200</v>
      </c>
      <c r="H30" t="s">
        <v>201</v>
      </c>
    </row>
    <row r="31" spans="1:8">
      <c r="A31" t="s">
        <v>197</v>
      </c>
      <c r="B31" t="s">
        <v>196</v>
      </c>
      <c r="C31" t="s">
        <v>198</v>
      </c>
      <c r="E31" t="s">
        <v>202</v>
      </c>
      <c r="F31">
        <f t="shared" si="1"/>
        <v>141</v>
      </c>
      <c r="G31" t="s">
        <v>203</v>
      </c>
      <c r="H31" t="s">
        <v>204</v>
      </c>
    </row>
    <row r="32" spans="1:8">
      <c r="A32" t="s">
        <v>109</v>
      </c>
      <c r="B32" t="s">
        <v>108</v>
      </c>
      <c r="C32" t="s">
        <v>110</v>
      </c>
      <c r="E32" t="s">
        <v>205</v>
      </c>
      <c r="F32">
        <f t="shared" si="1"/>
        <v>142</v>
      </c>
      <c r="G32" t="s">
        <v>206</v>
      </c>
      <c r="H32" t="s">
        <v>207</v>
      </c>
    </row>
    <row r="33" spans="1:8">
      <c r="A33" t="s">
        <v>114</v>
      </c>
      <c r="B33" t="s">
        <v>113</v>
      </c>
      <c r="C33" t="s">
        <v>115</v>
      </c>
      <c r="E33" t="s">
        <v>208</v>
      </c>
      <c r="F33">
        <f t="shared" si="1"/>
        <v>143</v>
      </c>
      <c r="G33" t="s">
        <v>209</v>
      </c>
      <c r="H33" t="s">
        <v>210</v>
      </c>
    </row>
    <row r="34" spans="1:8">
      <c r="A34" t="s">
        <v>132</v>
      </c>
      <c r="B34" t="s">
        <v>131</v>
      </c>
      <c r="C34" t="s">
        <v>133</v>
      </c>
      <c r="E34" t="s">
        <v>211</v>
      </c>
      <c r="F34">
        <f t="shared" si="1"/>
        <v>144</v>
      </c>
      <c r="G34" t="s">
        <v>212</v>
      </c>
      <c r="H34" t="s">
        <v>56</v>
      </c>
    </row>
    <row r="35" spans="1:8">
      <c r="A35" t="s">
        <v>144</v>
      </c>
      <c r="B35" t="s">
        <v>143</v>
      </c>
      <c r="C35" t="s">
        <v>145</v>
      </c>
      <c r="E35" t="s">
        <v>213</v>
      </c>
      <c r="F35">
        <f t="shared" si="1"/>
        <v>145</v>
      </c>
      <c r="G35" t="s">
        <v>214</v>
      </c>
      <c r="H35" t="s">
        <v>215</v>
      </c>
    </row>
    <row r="36" spans="1:8">
      <c r="A36" t="s">
        <v>156</v>
      </c>
      <c r="B36" t="s">
        <v>155</v>
      </c>
      <c r="C36" t="s">
        <v>157</v>
      </c>
      <c r="E36" t="s">
        <v>216</v>
      </c>
      <c r="F36">
        <f t="shared" si="1"/>
        <v>170</v>
      </c>
      <c r="G36" t="s">
        <v>217</v>
      </c>
      <c r="H36" t="s">
        <v>218</v>
      </c>
    </row>
    <row r="37" spans="1:8">
      <c r="A37" t="s">
        <v>162</v>
      </c>
      <c r="B37" t="s">
        <v>161</v>
      </c>
      <c r="C37" t="s">
        <v>163</v>
      </c>
      <c r="E37" t="s">
        <v>219</v>
      </c>
      <c r="F37">
        <f t="shared" si="1"/>
        <v>191</v>
      </c>
      <c r="G37" t="s">
        <v>220</v>
      </c>
      <c r="H37" t="s">
        <v>221</v>
      </c>
    </row>
    <row r="38" spans="1:8">
      <c r="A38" t="s">
        <v>179</v>
      </c>
      <c r="B38" t="s">
        <v>178</v>
      </c>
      <c r="C38" t="s">
        <v>180</v>
      </c>
      <c r="E38" t="s">
        <v>222</v>
      </c>
      <c r="F38">
        <f t="shared" si="1"/>
        <v>192</v>
      </c>
      <c r="G38" t="s">
        <v>223</v>
      </c>
      <c r="H38" t="s">
        <v>224</v>
      </c>
    </row>
    <row r="39" spans="1:8">
      <c r="A39" t="s">
        <v>200</v>
      </c>
      <c r="B39" t="s">
        <v>199</v>
      </c>
      <c r="C39" t="s">
        <v>201</v>
      </c>
      <c r="E39" t="s">
        <v>227</v>
      </c>
      <c r="F39">
        <f t="shared" si="1"/>
        <v>193</v>
      </c>
      <c r="G39" t="s">
        <v>228</v>
      </c>
      <c r="H39" t="s">
        <v>229</v>
      </c>
    </row>
    <row r="40" spans="1:8">
      <c r="A40" t="s">
        <v>200</v>
      </c>
      <c r="B40" s="15" t="s">
        <v>458</v>
      </c>
      <c r="C40" t="s">
        <v>69</v>
      </c>
      <c r="E40" s="15" t="s">
        <v>335</v>
      </c>
      <c r="F40">
        <f t="shared" si="1"/>
        <v>200</v>
      </c>
      <c r="G40" t="s">
        <v>111</v>
      </c>
      <c r="H40" t="s">
        <v>112</v>
      </c>
    </row>
    <row r="41" spans="1:8">
      <c r="A41" t="s">
        <v>185</v>
      </c>
      <c r="B41" t="s">
        <v>184</v>
      </c>
      <c r="C41" t="s">
        <v>186</v>
      </c>
      <c r="E41" s="15" t="s">
        <v>334</v>
      </c>
      <c r="F41">
        <f t="shared" si="1"/>
        <v>201</v>
      </c>
      <c r="G41" s="15" t="s">
        <v>338</v>
      </c>
      <c r="H41" t="s">
        <v>339</v>
      </c>
    </row>
    <row r="42" spans="1:8">
      <c r="A42" t="s">
        <v>191</v>
      </c>
      <c r="B42" t="s">
        <v>190</v>
      </c>
      <c r="C42" t="s">
        <v>192</v>
      </c>
      <c r="E42" s="15" t="s">
        <v>455</v>
      </c>
      <c r="F42">
        <f t="shared" si="1"/>
        <v>300</v>
      </c>
      <c r="G42" s="15" t="s">
        <v>146</v>
      </c>
      <c r="H42" t="s">
        <v>60</v>
      </c>
    </row>
    <row r="43" spans="1:8">
      <c r="A43" t="s">
        <v>117</v>
      </c>
      <c r="B43" t="s">
        <v>116</v>
      </c>
      <c r="C43" t="s">
        <v>118</v>
      </c>
      <c r="E43" t="s">
        <v>147</v>
      </c>
      <c r="F43">
        <f t="shared" ref="F43:F74" si="2">VALUE(E43)</f>
        <v>301</v>
      </c>
      <c r="G43" t="s">
        <v>146</v>
      </c>
      <c r="H43" t="s">
        <v>148</v>
      </c>
    </row>
    <row r="44" spans="1:8">
      <c r="A44" t="s">
        <v>120</v>
      </c>
      <c r="B44" t="s">
        <v>119</v>
      </c>
      <c r="C44" t="s">
        <v>121</v>
      </c>
      <c r="E44" t="s">
        <v>141</v>
      </c>
      <c r="F44">
        <f t="shared" si="2"/>
        <v>302</v>
      </c>
      <c r="G44" t="s">
        <v>140</v>
      </c>
      <c r="H44" t="s">
        <v>142</v>
      </c>
    </row>
    <row r="45" spans="1:8">
      <c r="A45" t="s">
        <v>126</v>
      </c>
      <c r="B45" t="s">
        <v>125</v>
      </c>
      <c r="C45" t="s">
        <v>127</v>
      </c>
      <c r="E45" t="s">
        <v>129</v>
      </c>
      <c r="F45">
        <f t="shared" si="2"/>
        <v>303</v>
      </c>
      <c r="G45" t="s">
        <v>128</v>
      </c>
      <c r="H45" t="s">
        <v>130</v>
      </c>
    </row>
    <row r="46" spans="1:8">
      <c r="A46" t="s">
        <v>138</v>
      </c>
      <c r="B46" t="s">
        <v>137</v>
      </c>
      <c r="C46" t="s">
        <v>139</v>
      </c>
      <c r="E46" t="s">
        <v>153</v>
      </c>
      <c r="F46">
        <f t="shared" si="2"/>
        <v>304</v>
      </c>
      <c r="G46" t="s">
        <v>152</v>
      </c>
      <c r="H46" t="s">
        <v>154</v>
      </c>
    </row>
    <row r="47" spans="1:8">
      <c r="A47" t="s">
        <v>150</v>
      </c>
      <c r="B47" t="s">
        <v>149</v>
      </c>
      <c r="C47" t="s">
        <v>151</v>
      </c>
      <c r="E47" t="s">
        <v>159</v>
      </c>
      <c r="F47">
        <f t="shared" si="2"/>
        <v>307</v>
      </c>
      <c r="G47" t="s">
        <v>158</v>
      </c>
      <c r="H47" t="s">
        <v>160</v>
      </c>
    </row>
    <row r="48" spans="1:8">
      <c r="A48" t="s">
        <v>225</v>
      </c>
      <c r="B48" s="31">
        <v>980</v>
      </c>
      <c r="C48" t="s">
        <v>226</v>
      </c>
      <c r="E48" s="15" t="s">
        <v>456</v>
      </c>
      <c r="F48">
        <f t="shared" si="2"/>
        <v>308</v>
      </c>
      <c r="G48" s="15" t="s">
        <v>462</v>
      </c>
      <c r="H48" t="s">
        <v>63</v>
      </c>
    </row>
    <row r="49" spans="1:8">
      <c r="A49" t="s">
        <v>212</v>
      </c>
      <c r="B49" t="s">
        <v>211</v>
      </c>
      <c r="C49" t="s">
        <v>56</v>
      </c>
      <c r="E49" s="36" t="s">
        <v>123</v>
      </c>
      <c r="F49">
        <f t="shared" si="2"/>
        <v>309</v>
      </c>
      <c r="G49" t="s">
        <v>122</v>
      </c>
      <c r="H49" t="s">
        <v>124</v>
      </c>
    </row>
    <row r="50" spans="1:8">
      <c r="A50" t="s">
        <v>203</v>
      </c>
      <c r="B50" t="s">
        <v>202</v>
      </c>
      <c r="C50" t="s">
        <v>204</v>
      </c>
      <c r="E50" s="37" t="s">
        <v>384</v>
      </c>
      <c r="F50">
        <f t="shared" si="2"/>
        <v>311</v>
      </c>
      <c r="G50" s="35">
        <v>30010</v>
      </c>
      <c r="H50" t="s">
        <v>453</v>
      </c>
    </row>
    <row r="51" spans="1:8">
      <c r="A51" t="s">
        <v>209</v>
      </c>
      <c r="B51" t="s">
        <v>208</v>
      </c>
      <c r="C51" t="s">
        <v>210</v>
      </c>
      <c r="E51" t="s">
        <v>165</v>
      </c>
      <c r="F51">
        <f t="shared" si="2"/>
        <v>312</v>
      </c>
      <c r="G51" t="s">
        <v>164</v>
      </c>
      <c r="H51" t="s">
        <v>166</v>
      </c>
    </row>
    <row r="52" spans="1:8">
      <c r="A52" t="s">
        <v>103</v>
      </c>
      <c r="B52" t="s">
        <v>102</v>
      </c>
      <c r="C52" t="s">
        <v>104</v>
      </c>
      <c r="E52" s="15" t="s">
        <v>457</v>
      </c>
      <c r="F52">
        <f t="shared" si="2"/>
        <v>313</v>
      </c>
      <c r="G52" s="15" t="s">
        <v>463</v>
      </c>
      <c r="H52" t="s">
        <v>67</v>
      </c>
    </row>
    <row r="53" spans="1:8">
      <c r="A53" t="s">
        <v>206</v>
      </c>
      <c r="B53" t="s">
        <v>205</v>
      </c>
      <c r="C53" t="s">
        <v>207</v>
      </c>
      <c r="E53" t="s">
        <v>171</v>
      </c>
      <c r="F53">
        <f t="shared" si="2"/>
        <v>315</v>
      </c>
      <c r="G53" t="s">
        <v>170</v>
      </c>
      <c r="H53" t="s">
        <v>172</v>
      </c>
    </row>
    <row r="54" spans="1:8">
      <c r="A54" t="s">
        <v>214</v>
      </c>
      <c r="B54" t="s">
        <v>213</v>
      </c>
      <c r="C54" t="s">
        <v>215</v>
      </c>
      <c r="E54" t="s">
        <v>174</v>
      </c>
      <c r="F54">
        <f t="shared" si="2"/>
        <v>316</v>
      </c>
      <c r="G54" t="s">
        <v>173</v>
      </c>
      <c r="H54" t="s">
        <v>175</v>
      </c>
    </row>
    <row r="55" spans="1:8">
      <c r="A55" t="s">
        <v>241</v>
      </c>
      <c r="B55" t="s">
        <v>242</v>
      </c>
      <c r="C55" t="s">
        <v>243</v>
      </c>
      <c r="E55" t="s">
        <v>135</v>
      </c>
      <c r="F55">
        <f t="shared" si="2"/>
        <v>317</v>
      </c>
      <c r="G55" t="s">
        <v>134</v>
      </c>
      <c r="H55" t="s">
        <v>136</v>
      </c>
    </row>
    <row r="56" spans="1:8">
      <c r="A56" t="s">
        <v>247</v>
      </c>
      <c r="B56" t="s">
        <v>248</v>
      </c>
      <c r="C56" t="s">
        <v>249</v>
      </c>
      <c r="E56" s="15" t="s">
        <v>458</v>
      </c>
      <c r="F56">
        <f t="shared" si="2"/>
        <v>318</v>
      </c>
      <c r="G56" s="15" t="s">
        <v>200</v>
      </c>
      <c r="H56" t="s">
        <v>69</v>
      </c>
    </row>
    <row r="57" spans="1:8">
      <c r="A57" t="s">
        <v>253</v>
      </c>
      <c r="B57" t="s">
        <v>254</v>
      </c>
      <c r="C57" t="s">
        <v>255</v>
      </c>
      <c r="E57" t="s">
        <v>177</v>
      </c>
      <c r="F57">
        <f t="shared" si="2"/>
        <v>319</v>
      </c>
      <c r="G57" t="s">
        <v>176</v>
      </c>
      <c r="H57" t="s">
        <v>70</v>
      </c>
    </row>
    <row r="58" spans="1:8">
      <c r="A58" t="s">
        <v>259</v>
      </c>
      <c r="B58" t="s">
        <v>260</v>
      </c>
      <c r="C58" t="s">
        <v>261</v>
      </c>
      <c r="E58" t="s">
        <v>182</v>
      </c>
      <c r="F58">
        <f t="shared" si="2"/>
        <v>340</v>
      </c>
      <c r="G58" t="s">
        <v>181</v>
      </c>
      <c r="H58" t="s">
        <v>183</v>
      </c>
    </row>
    <row r="59" spans="1:8">
      <c r="A59" t="s">
        <v>265</v>
      </c>
      <c r="B59" t="s">
        <v>266</v>
      </c>
      <c r="C59" t="s">
        <v>267</v>
      </c>
      <c r="E59" t="s">
        <v>188</v>
      </c>
      <c r="F59">
        <f t="shared" si="2"/>
        <v>370</v>
      </c>
      <c r="G59" t="s">
        <v>187</v>
      </c>
      <c r="H59" t="s">
        <v>189</v>
      </c>
    </row>
    <row r="60" spans="1:8">
      <c r="A60" t="s">
        <v>233</v>
      </c>
      <c r="B60" t="s">
        <v>232</v>
      </c>
      <c r="C60" t="s">
        <v>234</v>
      </c>
      <c r="E60" t="s">
        <v>230</v>
      </c>
      <c r="F60">
        <f t="shared" si="2"/>
        <v>371</v>
      </c>
      <c r="G60" t="s">
        <v>231</v>
      </c>
      <c r="H60" t="s">
        <v>72</v>
      </c>
    </row>
    <row r="61" spans="1:8">
      <c r="A61" t="s">
        <v>236</v>
      </c>
      <c r="B61" t="s">
        <v>235</v>
      </c>
      <c r="C61" t="s">
        <v>237</v>
      </c>
      <c r="E61" t="s">
        <v>194</v>
      </c>
      <c r="F61">
        <f t="shared" si="2"/>
        <v>390</v>
      </c>
      <c r="G61" t="s">
        <v>193</v>
      </c>
      <c r="H61" t="s">
        <v>195</v>
      </c>
    </row>
    <row r="62" spans="1:8">
      <c r="A62" t="s">
        <v>245</v>
      </c>
      <c r="B62" t="s">
        <v>244</v>
      </c>
      <c r="C62" t="s">
        <v>246</v>
      </c>
      <c r="E62" t="s">
        <v>232</v>
      </c>
      <c r="F62">
        <f t="shared" si="2"/>
        <v>400</v>
      </c>
      <c r="G62" t="s">
        <v>233</v>
      </c>
      <c r="H62" t="s">
        <v>234</v>
      </c>
    </row>
    <row r="63" spans="1:8">
      <c r="A63" t="s">
        <v>251</v>
      </c>
      <c r="B63" t="s">
        <v>250</v>
      </c>
      <c r="C63" t="s">
        <v>252</v>
      </c>
      <c r="E63" t="s">
        <v>235</v>
      </c>
      <c r="F63">
        <f t="shared" si="2"/>
        <v>401</v>
      </c>
      <c r="G63" t="s">
        <v>236</v>
      </c>
      <c r="H63" t="s">
        <v>237</v>
      </c>
    </row>
    <row r="64" spans="1:8">
      <c r="A64" t="s">
        <v>257</v>
      </c>
      <c r="B64" t="s">
        <v>256</v>
      </c>
      <c r="C64" t="s">
        <v>258</v>
      </c>
      <c r="E64" t="s">
        <v>238</v>
      </c>
      <c r="F64">
        <f t="shared" si="2"/>
        <v>402</v>
      </c>
      <c r="G64" t="s">
        <v>239</v>
      </c>
      <c r="H64" t="s">
        <v>240</v>
      </c>
    </row>
    <row r="65" spans="1:8">
      <c r="A65" t="s">
        <v>239</v>
      </c>
      <c r="B65" t="s">
        <v>238</v>
      </c>
      <c r="C65" t="s">
        <v>240</v>
      </c>
      <c r="E65" t="s">
        <v>244</v>
      </c>
      <c r="F65">
        <f t="shared" si="2"/>
        <v>403</v>
      </c>
      <c r="G65" t="s">
        <v>245</v>
      </c>
      <c r="H65" t="s">
        <v>246</v>
      </c>
    </row>
    <row r="66" spans="1:8">
      <c r="A66" t="s">
        <v>263</v>
      </c>
      <c r="B66" t="s">
        <v>262</v>
      </c>
      <c r="C66" t="s">
        <v>264</v>
      </c>
      <c r="E66" t="s">
        <v>250</v>
      </c>
      <c r="F66">
        <f t="shared" si="2"/>
        <v>406</v>
      </c>
      <c r="G66" t="s">
        <v>251</v>
      </c>
      <c r="H66" t="s">
        <v>252</v>
      </c>
    </row>
    <row r="67" spans="1:8">
      <c r="A67" t="s">
        <v>296</v>
      </c>
      <c r="B67" t="s">
        <v>295</v>
      </c>
      <c r="C67" t="s">
        <v>297</v>
      </c>
      <c r="E67" t="s">
        <v>256</v>
      </c>
      <c r="F67">
        <f t="shared" si="2"/>
        <v>407</v>
      </c>
      <c r="G67" t="s">
        <v>257</v>
      </c>
      <c r="H67" t="s">
        <v>258</v>
      </c>
    </row>
    <row r="68" spans="1:8">
      <c r="A68" t="s">
        <v>299</v>
      </c>
      <c r="B68" t="s">
        <v>298</v>
      </c>
      <c r="C68" t="s">
        <v>300</v>
      </c>
      <c r="E68" t="s">
        <v>262</v>
      </c>
      <c r="F68">
        <f t="shared" si="2"/>
        <v>408</v>
      </c>
      <c r="G68" t="s">
        <v>263</v>
      </c>
      <c r="H68" t="s">
        <v>264</v>
      </c>
    </row>
    <row r="69" spans="1:8">
      <c r="A69" t="s">
        <v>281</v>
      </c>
      <c r="B69" t="s">
        <v>280</v>
      </c>
      <c r="C69" t="s">
        <v>282</v>
      </c>
      <c r="E69" s="15" t="s">
        <v>459</v>
      </c>
      <c r="F69">
        <f t="shared" si="2"/>
        <v>500</v>
      </c>
      <c r="G69" t="s">
        <v>287</v>
      </c>
      <c r="H69" t="s">
        <v>73</v>
      </c>
    </row>
    <row r="70" spans="1:8">
      <c r="A70" t="s">
        <v>278</v>
      </c>
      <c r="B70" t="s">
        <v>277</v>
      </c>
      <c r="C70" t="s">
        <v>279</v>
      </c>
      <c r="E70" t="s">
        <v>242</v>
      </c>
      <c r="F70">
        <f t="shared" si="2"/>
        <v>501</v>
      </c>
      <c r="G70" t="s">
        <v>241</v>
      </c>
      <c r="H70" t="s">
        <v>243</v>
      </c>
    </row>
    <row r="71" spans="1:8">
      <c r="A71" t="s">
        <v>284</v>
      </c>
      <c r="B71" t="s">
        <v>283</v>
      </c>
      <c r="C71" t="s">
        <v>285</v>
      </c>
      <c r="E71" t="s">
        <v>248</v>
      </c>
      <c r="F71">
        <f t="shared" si="2"/>
        <v>503</v>
      </c>
      <c r="G71" t="s">
        <v>247</v>
      </c>
      <c r="H71" t="s">
        <v>249</v>
      </c>
    </row>
    <row r="72" spans="1:8">
      <c r="A72" t="s">
        <v>287</v>
      </c>
      <c r="B72" t="s">
        <v>286</v>
      </c>
      <c r="C72" t="s">
        <v>288</v>
      </c>
      <c r="E72" t="s">
        <v>254</v>
      </c>
      <c r="F72">
        <f t="shared" si="2"/>
        <v>504</v>
      </c>
      <c r="G72" t="s">
        <v>253</v>
      </c>
      <c r="H72" t="s">
        <v>255</v>
      </c>
    </row>
    <row r="73" spans="1:8">
      <c r="A73" t="s">
        <v>287</v>
      </c>
      <c r="B73" s="15" t="s">
        <v>459</v>
      </c>
      <c r="C73" t="s">
        <v>73</v>
      </c>
      <c r="E73" t="s">
        <v>260</v>
      </c>
      <c r="F73">
        <f t="shared" si="2"/>
        <v>505</v>
      </c>
      <c r="G73" t="s">
        <v>259</v>
      </c>
      <c r="H73" t="s">
        <v>261</v>
      </c>
    </row>
    <row r="74" spans="1:8">
      <c r="A74" t="s">
        <v>217</v>
      </c>
      <c r="B74" t="s">
        <v>216</v>
      </c>
      <c r="C74" t="s">
        <v>218</v>
      </c>
      <c r="E74" t="s">
        <v>266</v>
      </c>
      <c r="F74">
        <f t="shared" si="2"/>
        <v>506</v>
      </c>
      <c r="G74" t="s">
        <v>265</v>
      </c>
      <c r="H74" t="s">
        <v>267</v>
      </c>
    </row>
    <row r="75" spans="1:8">
      <c r="A75" t="s">
        <v>231</v>
      </c>
      <c r="B75" t="s">
        <v>230</v>
      </c>
      <c r="C75" t="s">
        <v>72</v>
      </c>
      <c r="E75" t="s">
        <v>269</v>
      </c>
      <c r="F75">
        <f t="shared" ref="F75:F76" si="3">VALUE(E75)</f>
        <v>590</v>
      </c>
      <c r="G75" t="s">
        <v>268</v>
      </c>
      <c r="H75" t="s">
        <v>270</v>
      </c>
    </row>
    <row r="76" spans="1:8">
      <c r="A76" t="s">
        <v>302</v>
      </c>
      <c r="B76" t="s">
        <v>301</v>
      </c>
      <c r="C76" t="s">
        <v>303</v>
      </c>
      <c r="E76" t="s">
        <v>272</v>
      </c>
      <c r="F76">
        <f t="shared" si="3"/>
        <v>591</v>
      </c>
      <c r="G76" t="s">
        <v>271</v>
      </c>
      <c r="H76" t="s">
        <v>273</v>
      </c>
    </row>
    <row r="77" spans="1:8">
      <c r="A77" t="s">
        <v>308</v>
      </c>
      <c r="B77" t="s">
        <v>307</v>
      </c>
      <c r="C77" t="s">
        <v>309</v>
      </c>
      <c r="E77" t="s">
        <v>275</v>
      </c>
      <c r="F77">
        <f t="shared" ref="F77:F97" si="4">VALUE(E77)</f>
        <v>592</v>
      </c>
      <c r="G77" t="s">
        <v>274</v>
      </c>
      <c r="H77" t="s">
        <v>276</v>
      </c>
    </row>
    <row r="78" spans="1:8">
      <c r="A78" t="s">
        <v>311</v>
      </c>
      <c r="B78" t="s">
        <v>310</v>
      </c>
      <c r="C78" t="s">
        <v>312</v>
      </c>
      <c r="E78" t="s">
        <v>277</v>
      </c>
      <c r="F78">
        <f t="shared" si="4"/>
        <v>600</v>
      </c>
      <c r="G78" t="s">
        <v>278</v>
      </c>
      <c r="H78" t="s">
        <v>279</v>
      </c>
    </row>
    <row r="79" spans="1:8">
      <c r="A79" t="s">
        <v>314</v>
      </c>
      <c r="B79" t="s">
        <v>313</v>
      </c>
      <c r="C79" t="s">
        <v>315</v>
      </c>
      <c r="E79" t="s">
        <v>280</v>
      </c>
      <c r="F79">
        <f t="shared" si="4"/>
        <v>601</v>
      </c>
      <c r="G79" t="s">
        <v>281</v>
      </c>
      <c r="H79" t="s">
        <v>282</v>
      </c>
    </row>
    <row r="80" spans="1:8">
      <c r="A80" t="s">
        <v>317</v>
      </c>
      <c r="B80" t="s">
        <v>316</v>
      </c>
      <c r="C80" t="s">
        <v>318</v>
      </c>
      <c r="E80" t="s">
        <v>283</v>
      </c>
      <c r="F80">
        <f t="shared" si="4"/>
        <v>602</v>
      </c>
      <c r="G80" t="s">
        <v>284</v>
      </c>
      <c r="H80" t="s">
        <v>285</v>
      </c>
    </row>
    <row r="81" spans="1:8">
      <c r="A81" t="s">
        <v>305</v>
      </c>
      <c r="B81" t="s">
        <v>304</v>
      </c>
      <c r="C81" t="s">
        <v>306</v>
      </c>
      <c r="E81" t="s">
        <v>286</v>
      </c>
      <c r="F81">
        <f t="shared" si="4"/>
        <v>603</v>
      </c>
      <c r="G81" t="s">
        <v>287</v>
      </c>
      <c r="H81" t="s">
        <v>288</v>
      </c>
    </row>
    <row r="82" spans="1:8">
      <c r="A82" t="s">
        <v>320</v>
      </c>
      <c r="B82" t="s">
        <v>319</v>
      </c>
      <c r="C82" t="s">
        <v>321</v>
      </c>
      <c r="E82" t="s">
        <v>289</v>
      </c>
      <c r="F82">
        <f t="shared" si="4"/>
        <v>691</v>
      </c>
      <c r="G82" t="s">
        <v>290</v>
      </c>
      <c r="H82" t="s">
        <v>291</v>
      </c>
    </row>
    <row r="83" spans="1:8">
      <c r="A83" t="s">
        <v>323</v>
      </c>
      <c r="B83" t="s">
        <v>322</v>
      </c>
      <c r="C83" t="s">
        <v>324</v>
      </c>
      <c r="E83" t="s">
        <v>292</v>
      </c>
      <c r="F83">
        <f t="shared" si="4"/>
        <v>692</v>
      </c>
      <c r="G83" t="s">
        <v>293</v>
      </c>
      <c r="H83" t="s">
        <v>294</v>
      </c>
    </row>
    <row r="84" spans="1:8">
      <c r="A84" t="s">
        <v>326</v>
      </c>
      <c r="B84" t="s">
        <v>325</v>
      </c>
      <c r="C84" t="s">
        <v>327</v>
      </c>
      <c r="E84" t="s">
        <v>295</v>
      </c>
      <c r="F84">
        <f t="shared" si="4"/>
        <v>700</v>
      </c>
      <c r="G84" t="s">
        <v>296</v>
      </c>
      <c r="H84" t="s">
        <v>297</v>
      </c>
    </row>
    <row r="85" spans="1:8">
      <c r="A85" t="s">
        <v>329</v>
      </c>
      <c r="B85" t="s">
        <v>328</v>
      </c>
      <c r="C85" t="s">
        <v>330</v>
      </c>
      <c r="E85" t="s">
        <v>298</v>
      </c>
      <c r="F85">
        <f t="shared" si="4"/>
        <v>716</v>
      </c>
      <c r="G85" t="s">
        <v>299</v>
      </c>
      <c r="H85" t="s">
        <v>300</v>
      </c>
    </row>
    <row r="86" spans="1:8">
      <c r="A86" t="s">
        <v>332</v>
      </c>
      <c r="B86" t="s">
        <v>331</v>
      </c>
      <c r="C86" t="s">
        <v>333</v>
      </c>
      <c r="E86" t="s">
        <v>301</v>
      </c>
      <c r="F86">
        <f t="shared" si="4"/>
        <v>940</v>
      </c>
      <c r="G86" t="s">
        <v>302</v>
      </c>
      <c r="H86" t="s">
        <v>303</v>
      </c>
    </row>
    <row r="87" spans="1:8">
      <c r="A87" t="s">
        <v>168</v>
      </c>
      <c r="B87" t="s">
        <v>167</v>
      </c>
      <c r="C87" t="s">
        <v>169</v>
      </c>
      <c r="E87" t="s">
        <v>304</v>
      </c>
      <c r="F87">
        <f t="shared" si="4"/>
        <v>941</v>
      </c>
      <c r="G87" t="s">
        <v>305</v>
      </c>
      <c r="H87" t="s">
        <v>306</v>
      </c>
    </row>
    <row r="88" spans="1:8">
      <c r="A88" t="s">
        <v>91</v>
      </c>
      <c r="B88" t="s">
        <v>90</v>
      </c>
      <c r="C88" t="s">
        <v>92</v>
      </c>
      <c r="E88" t="s">
        <v>307</v>
      </c>
      <c r="F88">
        <f t="shared" si="4"/>
        <v>945</v>
      </c>
      <c r="G88" t="s">
        <v>308</v>
      </c>
      <c r="H88" t="s">
        <v>309</v>
      </c>
    </row>
    <row r="89" spans="1:8">
      <c r="A89" t="s">
        <v>193</v>
      </c>
      <c r="B89" t="s">
        <v>194</v>
      </c>
      <c r="C89" t="s">
        <v>195</v>
      </c>
      <c r="E89" t="s">
        <v>310</v>
      </c>
      <c r="F89">
        <f t="shared" si="4"/>
        <v>946</v>
      </c>
      <c r="G89" t="s">
        <v>311</v>
      </c>
      <c r="H89" t="s">
        <v>312</v>
      </c>
    </row>
    <row r="90" spans="1:8">
      <c r="A90" t="s">
        <v>220</v>
      </c>
      <c r="B90" t="s">
        <v>219</v>
      </c>
      <c r="C90" t="s">
        <v>221</v>
      </c>
      <c r="E90" t="s">
        <v>313</v>
      </c>
      <c r="F90">
        <f t="shared" si="4"/>
        <v>948</v>
      </c>
      <c r="G90" t="s">
        <v>314</v>
      </c>
      <c r="H90" t="s">
        <v>315</v>
      </c>
    </row>
    <row r="91" spans="1:8">
      <c r="A91" t="s">
        <v>228</v>
      </c>
      <c r="B91" t="s">
        <v>227</v>
      </c>
      <c r="C91" t="s">
        <v>229</v>
      </c>
      <c r="E91" t="s">
        <v>316</v>
      </c>
      <c r="F91">
        <f t="shared" si="4"/>
        <v>949</v>
      </c>
      <c r="G91" t="s">
        <v>317</v>
      </c>
      <c r="H91" t="s">
        <v>318</v>
      </c>
    </row>
    <row r="92" spans="1:8">
      <c r="A92" t="s">
        <v>223</v>
      </c>
      <c r="B92" t="s">
        <v>222</v>
      </c>
      <c r="C92" t="s">
        <v>224</v>
      </c>
      <c r="E92" t="s">
        <v>319</v>
      </c>
      <c r="F92">
        <f t="shared" si="4"/>
        <v>950</v>
      </c>
      <c r="G92" t="s">
        <v>320</v>
      </c>
      <c r="H92" t="s">
        <v>321</v>
      </c>
    </row>
    <row r="93" spans="1:8">
      <c r="A93" t="s">
        <v>268</v>
      </c>
      <c r="B93" t="s">
        <v>269</v>
      </c>
      <c r="C93" t="s">
        <v>270</v>
      </c>
      <c r="E93" t="s">
        <v>322</v>
      </c>
      <c r="F93">
        <f t="shared" si="4"/>
        <v>965</v>
      </c>
      <c r="G93" t="s">
        <v>323</v>
      </c>
      <c r="H93" t="s">
        <v>324</v>
      </c>
    </row>
    <row r="94" spans="1:8">
      <c r="A94" t="s">
        <v>271</v>
      </c>
      <c r="B94" t="s">
        <v>272</v>
      </c>
      <c r="C94" t="s">
        <v>273</v>
      </c>
      <c r="E94" t="s">
        <v>325</v>
      </c>
      <c r="F94">
        <f t="shared" si="4"/>
        <v>966</v>
      </c>
      <c r="G94" t="s">
        <v>326</v>
      </c>
      <c r="H94" t="s">
        <v>327</v>
      </c>
    </row>
    <row r="95" spans="1:8">
      <c r="A95" t="s">
        <v>274</v>
      </c>
      <c r="B95" t="s">
        <v>275</v>
      </c>
      <c r="C95" t="s">
        <v>276</v>
      </c>
      <c r="E95" t="s">
        <v>328</v>
      </c>
      <c r="F95">
        <f t="shared" si="4"/>
        <v>967</v>
      </c>
      <c r="G95" t="s">
        <v>329</v>
      </c>
      <c r="H95" t="s">
        <v>330</v>
      </c>
    </row>
    <row r="96" spans="1:8">
      <c r="A96" t="s">
        <v>290</v>
      </c>
      <c r="B96" t="s">
        <v>289</v>
      </c>
      <c r="C96" t="s">
        <v>291</v>
      </c>
      <c r="E96" t="s">
        <v>331</v>
      </c>
      <c r="F96">
        <f t="shared" si="4"/>
        <v>969</v>
      </c>
      <c r="G96" t="s">
        <v>332</v>
      </c>
      <c r="H96" t="s">
        <v>333</v>
      </c>
    </row>
    <row r="97" spans="1:8">
      <c r="A97" t="s">
        <v>293</v>
      </c>
      <c r="B97" t="s">
        <v>292</v>
      </c>
      <c r="C97" t="s">
        <v>294</v>
      </c>
      <c r="E97" s="31">
        <v>980</v>
      </c>
      <c r="F97">
        <f t="shared" si="4"/>
        <v>980</v>
      </c>
      <c r="G97" t="s">
        <v>225</v>
      </c>
      <c r="H97" t="s">
        <v>226</v>
      </c>
    </row>
  </sheetData>
  <sortState ref="A98:A191">
    <sortCondition ref="A98:A19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Graphs</vt:lpstr>
      <vt:lpstr>Major expenditures</vt:lpstr>
      <vt:lpstr>GenFund Statement</vt:lpstr>
      <vt:lpstr>Detailed Expenditures</vt:lpstr>
      <vt:lpstr>Old vs New accounts</vt:lpstr>
    </vt:vector>
  </TitlesOfParts>
  <Company>Frederick A. Costello,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Frederick A Costello</dc:creator>
  <cp:lastModifiedBy>FACostello</cp:lastModifiedBy>
  <dcterms:created xsi:type="dcterms:W3CDTF">2013-03-23T17:44:14Z</dcterms:created>
  <dcterms:modified xsi:type="dcterms:W3CDTF">2013-12-29T00:23:46Z</dcterms:modified>
</cp:coreProperties>
</file>