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0" yWindow="15" windowWidth="11445" windowHeight="9270" firstSheet="1" activeTab="6"/>
  </bookViews>
  <sheets>
    <sheet name="Graphs" sheetId="442" r:id="rId1"/>
    <sheet name="Budget summary" sheetId="435" r:id="rId2"/>
    <sheet name="Expenditure detail" sheetId="431" r:id="rId3"/>
    <sheet name="Revenue detail" sheetId="432" r:id="rId4"/>
    <sheet name="Positions 2000-2014" sheetId="396" r:id="rId5"/>
    <sheet name="Teacher pay scales" sheetId="438" r:id="rId6"/>
    <sheet name="Demographics" sheetId="447" r:id="rId7"/>
    <sheet name="County Balance" sheetId="437" r:id="rId8"/>
    <sheet name="County 2009-2013" sheetId="436" r:id="rId9"/>
  </sheets>
  <externalReferences>
    <externalReference r:id="rId10"/>
    <externalReference r:id="rId11"/>
    <externalReference r:id="rId12"/>
    <externalReference r:id="rId13"/>
  </externalReferences>
  <calcPr calcId="125725"/>
</workbook>
</file>

<file path=xl/calcChain.xml><?xml version="1.0" encoding="utf-8"?>
<calcChain xmlns="http://schemas.openxmlformats.org/spreadsheetml/2006/main">
  <c r="P16" i="447"/>
  <c r="O16"/>
  <c r="N16"/>
  <c r="M16"/>
  <c r="L16"/>
  <c r="K16"/>
  <c r="J16"/>
  <c r="I16"/>
  <c r="H16"/>
  <c r="G16"/>
  <c r="F16"/>
  <c r="E16"/>
  <c r="D16"/>
  <c r="C16"/>
  <c r="B16"/>
  <c r="Q34" l="1"/>
  <c r="Q33"/>
  <c r="Q32"/>
  <c r="Q25"/>
  <c r="Q22"/>
  <c r="P22"/>
  <c r="Q8" l="1"/>
  <c r="J34"/>
  <c r="P33"/>
  <c r="O33"/>
  <c r="N33"/>
  <c r="M33"/>
  <c r="J33"/>
  <c r="P32"/>
  <c r="O32"/>
  <c r="N32"/>
  <c r="M32"/>
  <c r="J32"/>
  <c r="P31"/>
  <c r="O31"/>
  <c r="N31"/>
  <c r="M31"/>
  <c r="J31"/>
  <c r="P30"/>
  <c r="O30"/>
  <c r="N30"/>
  <c r="M30"/>
  <c r="J30"/>
  <c r="P29"/>
  <c r="O29"/>
  <c r="N29"/>
  <c r="M29"/>
  <c r="J29"/>
  <c r="O28"/>
  <c r="N28"/>
  <c r="M28"/>
  <c r="J28"/>
  <c r="P27"/>
  <c r="O27"/>
  <c r="N27"/>
  <c r="P26"/>
  <c r="O26"/>
  <c r="N26"/>
  <c r="P25"/>
  <c r="O25"/>
  <c r="N25"/>
  <c r="M25"/>
  <c r="J25"/>
  <c r="P34"/>
  <c r="P19"/>
  <c r="O19"/>
  <c r="N19"/>
  <c r="M19"/>
  <c r="L19"/>
  <c r="K19"/>
  <c r="J19"/>
  <c r="I19"/>
  <c r="H19"/>
  <c r="G19"/>
  <c r="F19"/>
  <c r="E19"/>
  <c r="D19"/>
  <c r="C19"/>
  <c r="B19"/>
  <c r="O14"/>
  <c r="N14"/>
  <c r="M14"/>
  <c r="L14"/>
  <c r="K14"/>
  <c r="J14"/>
  <c r="I14"/>
  <c r="H14"/>
  <c r="G14"/>
  <c r="F14"/>
  <c r="E14"/>
  <c r="D14"/>
  <c r="C14"/>
  <c r="B14"/>
  <c r="P28"/>
  <c r="L12"/>
  <c r="J12"/>
  <c r="J27" s="1"/>
  <c r="I12"/>
  <c r="H12"/>
  <c r="G12"/>
  <c r="F12"/>
  <c r="E12"/>
  <c r="D12"/>
  <c r="C12"/>
  <c r="M27" s="1"/>
  <c r="B12"/>
  <c r="P11"/>
  <c r="O11"/>
  <c r="L10"/>
  <c r="K10"/>
  <c r="J10"/>
  <c r="J26" s="1"/>
  <c r="I10"/>
  <c r="H10"/>
  <c r="G10"/>
  <c r="F10"/>
  <c r="E10"/>
  <c r="D10"/>
  <c r="C10"/>
  <c r="M26" s="1"/>
  <c r="B10"/>
  <c r="P9"/>
  <c r="P14" l="1"/>
  <c r="O34"/>
  <c r="AA24" i="438" l="1"/>
  <c r="AA23"/>
  <c r="AA22"/>
  <c r="AA21"/>
  <c r="AA20"/>
  <c r="AA19"/>
  <c r="AA18"/>
  <c r="AA17"/>
  <c r="AA16"/>
  <c r="AA15"/>
  <c r="AA14"/>
  <c r="AA13"/>
  <c r="AA12"/>
  <c r="AA11"/>
  <c r="AA10"/>
  <c r="AA9"/>
  <c r="AA8"/>
  <c r="AA7"/>
  <c r="AA6"/>
  <c r="Y31"/>
  <c r="Y30"/>
  <c r="Y29"/>
  <c r="Y28"/>
  <c r="Y27"/>
  <c r="Y26"/>
  <c r="Y25"/>
  <c r="Y24"/>
  <c r="Y23"/>
  <c r="Y22"/>
  <c r="Y21"/>
  <c r="Y20"/>
  <c r="Y19"/>
  <c r="Y18"/>
  <c r="AD18" s="1"/>
  <c r="Y17"/>
  <c r="Y16"/>
  <c r="Y15"/>
  <c r="Y14"/>
  <c r="Y13"/>
  <c r="Y12"/>
  <c r="Y11"/>
  <c r="Y10"/>
  <c r="Y9"/>
  <c r="Y8"/>
  <c r="Y7"/>
  <c r="Y6"/>
  <c r="Y5"/>
  <c r="AD23" s="1"/>
  <c r="X33"/>
  <c r="X32"/>
  <c r="AD26"/>
  <c r="AD24"/>
  <c r="AD22"/>
  <c r="AD20"/>
  <c r="AD19"/>
  <c r="AD16"/>
  <c r="AD15"/>
  <c r="AD14"/>
  <c r="AD11"/>
  <c r="AD10"/>
  <c r="AD8"/>
  <c r="AD6"/>
  <c r="AC6"/>
  <c r="AB24"/>
  <c r="AB23"/>
  <c r="AB22"/>
  <c r="AB20"/>
  <c r="AB19"/>
  <c r="AB16"/>
  <c r="AB15"/>
  <c r="AB14"/>
  <c r="AB11"/>
  <c r="AB10"/>
  <c r="AB8"/>
  <c r="AB7"/>
  <c r="AB6"/>
  <c r="Y32"/>
  <c r="V5"/>
  <c r="V6"/>
  <c r="V7"/>
  <c r="AC7"/>
  <c r="V8"/>
  <c r="AC8" s="1"/>
  <c r="V9"/>
  <c r="AC9" s="1"/>
  <c r="V10"/>
  <c r="AC10" s="1"/>
  <c r="V11"/>
  <c r="AC11" s="1"/>
  <c r="V12"/>
  <c r="AC12"/>
  <c r="V13"/>
  <c r="AC13" s="1"/>
  <c r="V14"/>
  <c r="AC14" s="1"/>
  <c r="V15"/>
  <c r="AC15" s="1"/>
  <c r="V16"/>
  <c r="AC16" s="1"/>
  <c r="V17"/>
  <c r="AC17"/>
  <c r="V18"/>
  <c r="AC18" s="1"/>
  <c r="V19"/>
  <c r="V20"/>
  <c r="AC20"/>
  <c r="V21"/>
  <c r="AC21" s="1"/>
  <c r="V22"/>
  <c r="AC22" s="1"/>
  <c r="V23"/>
  <c r="AC23" s="1"/>
  <c r="V24"/>
  <c r="AC24" s="1"/>
  <c r="V25"/>
  <c r="AC25" s="1"/>
  <c r="V26"/>
  <c r="AC26" s="1"/>
  <c r="B32"/>
  <c r="B34" s="1"/>
  <c r="D32"/>
  <c r="F32"/>
  <c r="F34" s="1"/>
  <c r="H32"/>
  <c r="J32"/>
  <c r="L32"/>
  <c r="N32"/>
  <c r="N34" s="1"/>
  <c r="P32"/>
  <c r="R32"/>
  <c r="R34" s="1"/>
  <c r="T32"/>
  <c r="V32"/>
  <c r="B33"/>
  <c r="D33"/>
  <c r="F33"/>
  <c r="H33"/>
  <c r="J33"/>
  <c r="L33"/>
  <c r="L34" s="1"/>
  <c r="N33"/>
  <c r="P33"/>
  <c r="R33"/>
  <c r="T33"/>
  <c r="D34"/>
  <c r="J34"/>
  <c r="T34"/>
  <c r="D39"/>
  <c r="F39"/>
  <c r="C40"/>
  <c r="D40"/>
  <c r="F40"/>
  <c r="C41"/>
  <c r="C42" s="1"/>
  <c r="C43" s="1"/>
  <c r="C44" s="1"/>
  <c r="C45" s="1"/>
  <c r="C46" s="1"/>
  <c r="C47" s="1"/>
  <c r="C48" s="1"/>
  <c r="C49" s="1"/>
  <c r="C50" s="1"/>
  <c r="C51" s="1"/>
  <c r="D41"/>
  <c r="F41"/>
  <c r="D42"/>
  <c r="E42"/>
  <c r="F42"/>
  <c r="F43"/>
  <c r="F44"/>
  <c r="F45"/>
  <c r="F46"/>
  <c r="F47"/>
  <c r="F48"/>
  <c r="D49"/>
  <c r="E49"/>
  <c r="F49"/>
  <c r="D50"/>
  <c r="E50"/>
  <c r="F50"/>
  <c r="D51"/>
  <c r="D52" s="1"/>
  <c r="E51"/>
  <c r="E52" s="1"/>
  <c r="E53" s="1"/>
  <c r="F51"/>
  <c r="F52"/>
  <c r="F54" s="1"/>
  <c r="AB12" l="1"/>
  <c r="AB18"/>
  <c r="AD7"/>
  <c r="AD12"/>
  <c r="X34"/>
  <c r="Y33"/>
  <c r="Y34" s="1"/>
  <c r="AB9"/>
  <c r="AB13"/>
  <c r="AB17"/>
  <c r="AB21"/>
  <c r="AD9"/>
  <c r="AD13"/>
  <c r="AD17"/>
  <c r="AD21"/>
  <c r="AD25"/>
  <c r="P34"/>
  <c r="AC19"/>
  <c r="F53"/>
  <c r="H34"/>
  <c r="D54"/>
  <c r="D53"/>
  <c r="E54"/>
  <c r="V33"/>
  <c r="V34" s="1"/>
  <c r="M23" i="435"/>
  <c r="L23"/>
  <c r="Q34" i="432"/>
  <c r="P34"/>
  <c r="O34"/>
  <c r="N30" i="435" s="1"/>
  <c r="N34" i="432"/>
  <c r="M34"/>
  <c r="L34"/>
  <c r="K34"/>
  <c r="J30" i="435" s="1"/>
  <c r="J34" i="432"/>
  <c r="I34"/>
  <c r="H34"/>
  <c r="G34"/>
  <c r="F30" i="435" s="1"/>
  <c r="F34" i="432"/>
  <c r="E34"/>
  <c r="D34"/>
  <c r="Q26"/>
  <c r="P26"/>
  <c r="O26"/>
  <c r="N26"/>
  <c r="M26"/>
  <c r="L26"/>
  <c r="K26"/>
  <c r="J26"/>
  <c r="I26"/>
  <c r="H26"/>
  <c r="G26"/>
  <c r="F26"/>
  <c r="E26"/>
  <c r="D26"/>
  <c r="Q62"/>
  <c r="P62"/>
  <c r="P57" s="1"/>
  <c r="O62"/>
  <c r="N62"/>
  <c r="N57" s="1"/>
  <c r="M62"/>
  <c r="L62"/>
  <c r="K36" i="435" s="1"/>
  <c r="K62" i="432"/>
  <c r="J62"/>
  <c r="J57" s="1"/>
  <c r="I62"/>
  <c r="H62"/>
  <c r="H57" s="1"/>
  <c r="G62"/>
  <c r="F62"/>
  <c r="F57" s="1"/>
  <c r="E62"/>
  <c r="D62"/>
  <c r="C36" i="435" s="1"/>
  <c r="C62" i="432"/>
  <c r="Q57"/>
  <c r="O57"/>
  <c r="M57"/>
  <c r="K57"/>
  <c r="I57"/>
  <c r="G57"/>
  <c r="E57"/>
  <c r="C57"/>
  <c r="Q58"/>
  <c r="P58"/>
  <c r="O58"/>
  <c r="N58"/>
  <c r="M58"/>
  <c r="L58"/>
  <c r="K58"/>
  <c r="J58"/>
  <c r="I58"/>
  <c r="H58"/>
  <c r="G58"/>
  <c r="F58"/>
  <c r="E58"/>
  <c r="D58"/>
  <c r="C58"/>
  <c r="O36" i="435"/>
  <c r="J36"/>
  <c r="F36"/>
  <c r="B36"/>
  <c r="P55"/>
  <c r="O55"/>
  <c r="N55"/>
  <c r="M55"/>
  <c r="L55"/>
  <c r="K55"/>
  <c r="J55"/>
  <c r="I55"/>
  <c r="H55"/>
  <c r="G55"/>
  <c r="F55"/>
  <c r="E55"/>
  <c r="D55"/>
  <c r="C55"/>
  <c r="P54"/>
  <c r="O54"/>
  <c r="N54"/>
  <c r="M54"/>
  <c r="L54"/>
  <c r="K54"/>
  <c r="J54"/>
  <c r="I54"/>
  <c r="H54"/>
  <c r="G54"/>
  <c r="F54"/>
  <c r="E54"/>
  <c r="D54"/>
  <c r="C54"/>
  <c r="P53"/>
  <c r="O53"/>
  <c r="N53"/>
  <c r="M53"/>
  <c r="L53"/>
  <c r="K53"/>
  <c r="J53"/>
  <c r="I53"/>
  <c r="H53"/>
  <c r="G53"/>
  <c r="F53"/>
  <c r="E53"/>
  <c r="D53"/>
  <c r="C53"/>
  <c r="P51"/>
  <c r="O51"/>
  <c r="N51"/>
  <c r="M51"/>
  <c r="L51"/>
  <c r="K51"/>
  <c r="J51"/>
  <c r="I51"/>
  <c r="H51"/>
  <c r="G51"/>
  <c r="F51"/>
  <c r="E51"/>
  <c r="D51"/>
  <c r="C51"/>
  <c r="P50"/>
  <c r="O50"/>
  <c r="N50"/>
  <c r="M50"/>
  <c r="L50"/>
  <c r="K50"/>
  <c r="J50"/>
  <c r="I50"/>
  <c r="H50"/>
  <c r="G50"/>
  <c r="F50"/>
  <c r="E50"/>
  <c r="D50"/>
  <c r="C50"/>
  <c r="P49"/>
  <c r="O49"/>
  <c r="N49"/>
  <c r="M49"/>
  <c r="L49"/>
  <c r="K49"/>
  <c r="J49"/>
  <c r="I49"/>
  <c r="H49"/>
  <c r="G49"/>
  <c r="F49"/>
  <c r="E49"/>
  <c r="D49"/>
  <c r="C49"/>
  <c r="P48"/>
  <c r="O48"/>
  <c r="N48"/>
  <c r="M48"/>
  <c r="L48"/>
  <c r="K48"/>
  <c r="J48"/>
  <c r="I48"/>
  <c r="H48"/>
  <c r="G48"/>
  <c r="F48"/>
  <c r="E48"/>
  <c r="D48"/>
  <c r="C48"/>
  <c r="P46"/>
  <c r="O46"/>
  <c r="N46"/>
  <c r="M46"/>
  <c r="L46"/>
  <c r="K46"/>
  <c r="J46"/>
  <c r="I46"/>
  <c r="H46"/>
  <c r="G46"/>
  <c r="F46"/>
  <c r="E46"/>
  <c r="D46"/>
  <c r="C46"/>
  <c r="P45"/>
  <c r="O45"/>
  <c r="N45"/>
  <c r="M45"/>
  <c r="L45"/>
  <c r="K45"/>
  <c r="J45"/>
  <c r="I45"/>
  <c r="H45"/>
  <c r="G45"/>
  <c r="F45"/>
  <c r="E45"/>
  <c r="D45"/>
  <c r="C45"/>
  <c r="P44"/>
  <c r="O44"/>
  <c r="N44"/>
  <c r="M44"/>
  <c r="L44"/>
  <c r="K44"/>
  <c r="J44"/>
  <c r="I44"/>
  <c r="H44"/>
  <c r="G44"/>
  <c r="F44"/>
  <c r="E44"/>
  <c r="D44"/>
  <c r="C44"/>
  <c r="P43"/>
  <c r="O43"/>
  <c r="N43"/>
  <c r="M43"/>
  <c r="L43"/>
  <c r="K43"/>
  <c r="J43"/>
  <c r="I43"/>
  <c r="H43"/>
  <c r="G43"/>
  <c r="F43"/>
  <c r="E43"/>
  <c r="D43"/>
  <c r="C43"/>
  <c r="P42"/>
  <c r="O42"/>
  <c r="N42"/>
  <c r="M42"/>
  <c r="L42"/>
  <c r="K42"/>
  <c r="J42"/>
  <c r="I42"/>
  <c r="H42"/>
  <c r="G42"/>
  <c r="F42"/>
  <c r="E42"/>
  <c r="D42"/>
  <c r="C42"/>
  <c r="P40"/>
  <c r="O40"/>
  <c r="N40"/>
  <c r="M40"/>
  <c r="L40"/>
  <c r="K40"/>
  <c r="J40"/>
  <c r="I40"/>
  <c r="H40"/>
  <c r="G40"/>
  <c r="F40"/>
  <c r="E40"/>
  <c r="D40"/>
  <c r="C40"/>
  <c r="P39"/>
  <c r="O39"/>
  <c r="N39"/>
  <c r="M39"/>
  <c r="L39"/>
  <c r="K39"/>
  <c r="J39"/>
  <c r="I39"/>
  <c r="H39"/>
  <c r="G39"/>
  <c r="F39"/>
  <c r="E39"/>
  <c r="D39"/>
  <c r="C39"/>
  <c r="P38"/>
  <c r="O38"/>
  <c r="N38"/>
  <c r="M38"/>
  <c r="L38"/>
  <c r="K38"/>
  <c r="J38"/>
  <c r="I38"/>
  <c r="H38"/>
  <c r="G38"/>
  <c r="F38"/>
  <c r="E38"/>
  <c r="D38"/>
  <c r="C38"/>
  <c r="P37"/>
  <c r="O37"/>
  <c r="N37"/>
  <c r="M37"/>
  <c r="L37"/>
  <c r="K37"/>
  <c r="J37"/>
  <c r="I37"/>
  <c r="H37"/>
  <c r="G37"/>
  <c r="F37"/>
  <c r="E37"/>
  <c r="D37"/>
  <c r="C37"/>
  <c r="P36"/>
  <c r="N36"/>
  <c r="L36"/>
  <c r="H36"/>
  <c r="D36"/>
  <c r="P35"/>
  <c r="O35"/>
  <c r="N35"/>
  <c r="M35"/>
  <c r="L35"/>
  <c r="K35"/>
  <c r="J35"/>
  <c r="I35"/>
  <c r="H35"/>
  <c r="G35"/>
  <c r="F35"/>
  <c r="P33"/>
  <c r="O33"/>
  <c r="N33"/>
  <c r="M33"/>
  <c r="L33"/>
  <c r="K33"/>
  <c r="J33"/>
  <c r="I33"/>
  <c r="H33"/>
  <c r="G33"/>
  <c r="F33"/>
  <c r="E33"/>
  <c r="D33"/>
  <c r="C33"/>
  <c r="P32"/>
  <c r="O32"/>
  <c r="N32"/>
  <c r="M32"/>
  <c r="L32"/>
  <c r="K32"/>
  <c r="J32"/>
  <c r="I32"/>
  <c r="H32"/>
  <c r="G32"/>
  <c r="F32"/>
  <c r="E32"/>
  <c r="D32"/>
  <c r="C32"/>
  <c r="P31"/>
  <c r="O31"/>
  <c r="N31"/>
  <c r="M31"/>
  <c r="L31"/>
  <c r="K31"/>
  <c r="J31"/>
  <c r="I31"/>
  <c r="H31"/>
  <c r="G31"/>
  <c r="F31"/>
  <c r="E31"/>
  <c r="D31"/>
  <c r="C31"/>
  <c r="P30"/>
  <c r="O30"/>
  <c r="M30"/>
  <c r="L30"/>
  <c r="K30"/>
  <c r="I30"/>
  <c r="H30"/>
  <c r="G30"/>
  <c r="E30"/>
  <c r="D30"/>
  <c r="C30"/>
  <c r="P29"/>
  <c r="O29"/>
  <c r="N29"/>
  <c r="M29"/>
  <c r="L29"/>
  <c r="K29"/>
  <c r="J29"/>
  <c r="I29"/>
  <c r="H29"/>
  <c r="G29"/>
  <c r="F29"/>
  <c r="E29"/>
  <c r="D29"/>
  <c r="C29"/>
  <c r="P28"/>
  <c r="O28"/>
  <c r="N28"/>
  <c r="M28"/>
  <c r="L28"/>
  <c r="K28"/>
  <c r="J28"/>
  <c r="I28"/>
  <c r="H28"/>
  <c r="G28"/>
  <c r="F28"/>
  <c r="E28"/>
  <c r="D28"/>
  <c r="C28"/>
  <c r="P27"/>
  <c r="O27"/>
  <c r="N27"/>
  <c r="M27"/>
  <c r="L27"/>
  <c r="K27"/>
  <c r="J27"/>
  <c r="I27"/>
  <c r="H27"/>
  <c r="G27"/>
  <c r="F27"/>
  <c r="E27"/>
  <c r="D27"/>
  <c r="C27"/>
  <c r="P25"/>
  <c r="O25"/>
  <c r="N25"/>
  <c r="M25"/>
  <c r="L25"/>
  <c r="K25"/>
  <c r="J25"/>
  <c r="I25"/>
  <c r="H25"/>
  <c r="G25"/>
  <c r="F25"/>
  <c r="E25"/>
  <c r="D25"/>
  <c r="C25"/>
  <c r="B23"/>
  <c r="B55"/>
  <c r="B54"/>
  <c r="B53"/>
  <c r="B51"/>
  <c r="B50"/>
  <c r="B49"/>
  <c r="B48"/>
  <c r="B46"/>
  <c r="B45"/>
  <c r="B44"/>
  <c r="B43"/>
  <c r="B42"/>
  <c r="B40"/>
  <c r="B39"/>
  <c r="B38"/>
  <c r="B37"/>
  <c r="B33"/>
  <c r="B32"/>
  <c r="B31"/>
  <c r="B30"/>
  <c r="B29"/>
  <c r="B28"/>
  <c r="B27"/>
  <c r="B25"/>
  <c r="R193" i="431"/>
  <c r="Q193"/>
  <c r="P193"/>
  <c r="O193"/>
  <c r="N193"/>
  <c r="M193"/>
  <c r="L193"/>
  <c r="K193"/>
  <c r="J193"/>
  <c r="I193"/>
  <c r="H193"/>
  <c r="G193"/>
  <c r="F193"/>
  <c r="E193"/>
  <c r="D193"/>
  <c r="C193"/>
  <c r="B193"/>
  <c r="U489"/>
  <c r="U488"/>
  <c r="U487"/>
  <c r="U486"/>
  <c r="U485"/>
  <c r="U484"/>
  <c r="U483"/>
  <c r="U481"/>
  <c r="U480"/>
  <c r="U479"/>
  <c r="U478"/>
  <c r="U477"/>
  <c r="U476"/>
  <c r="U475"/>
  <c r="U473"/>
  <c r="U472"/>
  <c r="U470"/>
  <c r="U469"/>
  <c r="U468"/>
  <c r="U467"/>
  <c r="U465"/>
  <c r="U464"/>
  <c r="U462"/>
  <c r="U460"/>
  <c r="U459"/>
  <c r="U458"/>
  <c r="U457"/>
  <c r="U455"/>
  <c r="U454"/>
  <c r="U453"/>
  <c r="U451"/>
  <c r="U450"/>
  <c r="U449"/>
  <c r="U448"/>
  <c r="U447"/>
  <c r="U446"/>
  <c r="U444"/>
  <c r="U443"/>
  <c r="U442"/>
  <c r="U441"/>
  <c r="U440"/>
  <c r="U439"/>
  <c r="U438"/>
  <c r="U437"/>
  <c r="U436"/>
  <c r="U435"/>
  <c r="U433"/>
  <c r="U432"/>
  <c r="U431"/>
  <c r="U430"/>
  <c r="U428"/>
  <c r="U427"/>
  <c r="U425"/>
  <c r="U424"/>
  <c r="U423"/>
  <c r="U422"/>
  <c r="U421"/>
  <c r="U420"/>
  <c r="U419"/>
  <c r="U417"/>
  <c r="U416"/>
  <c r="U415"/>
  <c r="U414"/>
  <c r="U413"/>
  <c r="U412"/>
  <c r="U411"/>
  <c r="U410"/>
  <c r="U408"/>
  <c r="U406"/>
  <c r="U405"/>
  <c r="U403"/>
  <c r="U402"/>
  <c r="U401"/>
  <c r="U400"/>
  <c r="U399"/>
  <c r="U397"/>
  <c r="U396"/>
  <c r="U394"/>
  <c r="U393"/>
  <c r="U391"/>
  <c r="U390"/>
  <c r="U389"/>
  <c r="U388"/>
  <c r="U386"/>
  <c r="U384"/>
  <c r="U383"/>
  <c r="U382"/>
  <c r="U381"/>
  <c r="U380"/>
  <c r="U379"/>
  <c r="U378"/>
  <c r="U376"/>
  <c r="U375"/>
  <c r="U374"/>
  <c r="U373"/>
  <c r="U372"/>
  <c r="U371"/>
  <c r="U370"/>
  <c r="U369"/>
  <c r="U368"/>
  <c r="U367"/>
  <c r="U366"/>
  <c r="U365"/>
  <c r="U364"/>
  <c r="U363"/>
  <c r="U362"/>
  <c r="U361"/>
  <c r="U360"/>
  <c r="U359"/>
  <c r="U358"/>
  <c r="U356"/>
  <c r="U355"/>
  <c r="U354"/>
  <c r="U353"/>
  <c r="U352"/>
  <c r="U351"/>
  <c r="U350"/>
  <c r="U349"/>
  <c r="U348"/>
  <c r="U346"/>
  <c r="U344"/>
  <c r="U343"/>
  <c r="U342"/>
  <c r="U340"/>
  <c r="U339"/>
  <c r="U338"/>
  <c r="U337"/>
  <c r="U336"/>
  <c r="U335"/>
  <c r="U333"/>
  <c r="U332"/>
  <c r="U331"/>
  <c r="U330"/>
  <c r="U329"/>
  <c r="U328"/>
  <c r="U327"/>
  <c r="U326"/>
  <c r="U325"/>
  <c r="U324"/>
  <c r="U323"/>
  <c r="U321"/>
  <c r="U320"/>
  <c r="U318"/>
  <c r="U317"/>
  <c r="U316"/>
  <c r="U315"/>
  <c r="U314"/>
  <c r="U313"/>
  <c r="U312"/>
  <c r="U311"/>
  <c r="U309"/>
  <c r="U308"/>
  <c r="U306"/>
  <c r="U305"/>
  <c r="U304"/>
  <c r="U303"/>
  <c r="U301"/>
  <c r="U300"/>
  <c r="U299"/>
  <c r="U298"/>
  <c r="U297"/>
  <c r="U296"/>
  <c r="U294"/>
  <c r="U293"/>
  <c r="U292"/>
  <c r="U291"/>
  <c r="U290"/>
  <c r="U288"/>
  <c r="U286"/>
  <c r="U285"/>
  <c r="U284"/>
  <c r="U283"/>
  <c r="U282"/>
  <c r="U281"/>
  <c r="U280"/>
  <c r="U279"/>
  <c r="U278"/>
  <c r="U277"/>
  <c r="U276"/>
  <c r="U275"/>
  <c r="U274"/>
  <c r="U272"/>
  <c r="U271"/>
  <c r="U270"/>
  <c r="U269"/>
  <c r="U268"/>
  <c r="U265"/>
  <c r="U264"/>
  <c r="U263"/>
  <c r="U262"/>
  <c r="U261"/>
  <c r="U260"/>
  <c r="U259"/>
  <c r="U258"/>
  <c r="U257"/>
  <c r="U256"/>
  <c r="U255"/>
  <c r="U254"/>
  <c r="U253"/>
  <c r="U252"/>
  <c r="U251"/>
  <c r="U250"/>
  <c r="U249"/>
  <c r="U248"/>
  <c r="U247"/>
  <c r="U246"/>
  <c r="U245"/>
  <c r="U244"/>
  <c r="U243"/>
  <c r="U242"/>
  <c r="U240"/>
  <c r="U238"/>
  <c r="U237"/>
  <c r="U236"/>
  <c r="U235"/>
  <c r="U233"/>
  <c r="U232"/>
  <c r="U230"/>
  <c r="U229"/>
  <c r="U227"/>
  <c r="U226"/>
  <c r="U224"/>
  <c r="U223"/>
  <c r="U222"/>
  <c r="U221"/>
  <c r="U220"/>
  <c r="U219"/>
  <c r="U217"/>
  <c r="U216"/>
  <c r="U215"/>
  <c r="U213"/>
  <c r="U212"/>
  <c r="U210"/>
  <c r="U209"/>
  <c r="U208"/>
  <c r="U207"/>
  <c r="U206"/>
  <c r="U204"/>
  <c r="U202"/>
  <c r="U201"/>
  <c r="U200"/>
  <c r="U198"/>
  <c r="U197"/>
  <c r="U196"/>
  <c r="U195"/>
  <c r="U194"/>
  <c r="U192"/>
  <c r="U191"/>
  <c r="U190"/>
  <c r="U189"/>
  <c r="U188"/>
  <c r="U187"/>
  <c r="U186"/>
  <c r="U184"/>
  <c r="U183"/>
  <c r="U182"/>
  <c r="U181"/>
  <c r="U180"/>
  <c r="U178"/>
  <c r="U177"/>
  <c r="U176"/>
  <c r="U175"/>
  <c r="U174"/>
  <c r="U173"/>
  <c r="U172"/>
  <c r="U171"/>
  <c r="U170"/>
  <c r="U169"/>
  <c r="U168"/>
  <c r="U167"/>
  <c r="U166"/>
  <c r="U164"/>
  <c r="U162"/>
  <c r="U161"/>
  <c r="U159"/>
  <c r="U158"/>
  <c r="U157"/>
  <c r="U156"/>
  <c r="U155"/>
  <c r="U154"/>
  <c r="U153"/>
  <c r="U151"/>
  <c r="X490"/>
  <c r="W490"/>
  <c r="X489"/>
  <c r="W489"/>
  <c r="X488"/>
  <c r="W488"/>
  <c r="X487"/>
  <c r="W487"/>
  <c r="X486"/>
  <c r="W486"/>
  <c r="X485"/>
  <c r="W485"/>
  <c r="X484"/>
  <c r="W484"/>
  <c r="X483"/>
  <c r="W483"/>
  <c r="X481"/>
  <c r="W481"/>
  <c r="X479"/>
  <c r="W479"/>
  <c r="X478"/>
  <c r="W478"/>
  <c r="X477"/>
  <c r="W477"/>
  <c r="X476"/>
  <c r="W476"/>
  <c r="X475"/>
  <c r="W475"/>
  <c r="X473"/>
  <c r="W473"/>
  <c r="X472"/>
  <c r="W472"/>
  <c r="X470"/>
  <c r="W470"/>
  <c r="X469"/>
  <c r="W469"/>
  <c r="X468"/>
  <c r="W468"/>
  <c r="X467"/>
  <c r="W467"/>
  <c r="X465"/>
  <c r="W465"/>
  <c r="X464"/>
  <c r="W464"/>
  <c r="X462"/>
  <c r="W462"/>
  <c r="X460"/>
  <c r="W460"/>
  <c r="X459"/>
  <c r="W459"/>
  <c r="X458"/>
  <c r="W458"/>
  <c r="X457"/>
  <c r="W457"/>
  <c r="X455"/>
  <c r="W455"/>
  <c r="X454"/>
  <c r="W454"/>
  <c r="X453"/>
  <c r="W453"/>
  <c r="X451"/>
  <c r="W451"/>
  <c r="X450"/>
  <c r="W450"/>
  <c r="X449"/>
  <c r="W449"/>
  <c r="X448"/>
  <c r="W448"/>
  <c r="X447"/>
  <c r="W447"/>
  <c r="X446"/>
  <c r="W446"/>
  <c r="X444"/>
  <c r="W444"/>
  <c r="X443"/>
  <c r="W443"/>
  <c r="X442"/>
  <c r="W442"/>
  <c r="X441"/>
  <c r="W441"/>
  <c r="X440"/>
  <c r="W440"/>
  <c r="X439"/>
  <c r="W439"/>
  <c r="X438"/>
  <c r="W438"/>
  <c r="X437"/>
  <c r="W437"/>
  <c r="X436"/>
  <c r="W436"/>
  <c r="X435"/>
  <c r="W435"/>
  <c r="X433"/>
  <c r="W433"/>
  <c r="X432"/>
  <c r="W432"/>
  <c r="X431"/>
  <c r="W431"/>
  <c r="X430"/>
  <c r="W430"/>
  <c r="X428"/>
  <c r="W428"/>
  <c r="X427"/>
  <c r="W427"/>
  <c r="X425"/>
  <c r="W425"/>
  <c r="X424"/>
  <c r="W424"/>
  <c r="X423"/>
  <c r="W423"/>
  <c r="X422"/>
  <c r="W422"/>
  <c r="X421"/>
  <c r="W421"/>
  <c r="X420"/>
  <c r="W420"/>
  <c r="X419"/>
  <c r="W419"/>
  <c r="X417"/>
  <c r="W417"/>
  <c r="X416"/>
  <c r="W416"/>
  <c r="X415"/>
  <c r="W415"/>
  <c r="X414"/>
  <c r="W414"/>
  <c r="X413"/>
  <c r="W413"/>
  <c r="X412"/>
  <c r="W412"/>
  <c r="X411"/>
  <c r="W411"/>
  <c r="X410"/>
  <c r="W410"/>
  <c r="X408"/>
  <c r="W408"/>
  <c r="X406"/>
  <c r="W406"/>
  <c r="X405"/>
  <c r="W405"/>
  <c r="X403"/>
  <c r="W403"/>
  <c r="X402"/>
  <c r="W402"/>
  <c r="X401"/>
  <c r="W401"/>
  <c r="X400"/>
  <c r="W400"/>
  <c r="X399"/>
  <c r="W399"/>
  <c r="X397"/>
  <c r="W397"/>
  <c r="X396"/>
  <c r="W396"/>
  <c r="X394"/>
  <c r="W394"/>
  <c r="X393"/>
  <c r="W393"/>
  <c r="X391"/>
  <c r="W391"/>
  <c r="X390"/>
  <c r="W390"/>
  <c r="X389"/>
  <c r="W389"/>
  <c r="X388"/>
  <c r="W388"/>
  <c r="X386"/>
  <c r="W386"/>
  <c r="X384"/>
  <c r="W384"/>
  <c r="X383"/>
  <c r="W383"/>
  <c r="X382"/>
  <c r="W382"/>
  <c r="X381"/>
  <c r="W381"/>
  <c r="X380"/>
  <c r="W380"/>
  <c r="X379"/>
  <c r="W379"/>
  <c r="X378"/>
  <c r="W378"/>
  <c r="X376"/>
  <c r="W376"/>
  <c r="X375"/>
  <c r="W375"/>
  <c r="X374"/>
  <c r="W374"/>
  <c r="X373"/>
  <c r="W373"/>
  <c r="X372"/>
  <c r="W372"/>
  <c r="X371"/>
  <c r="W371"/>
  <c r="X370"/>
  <c r="W370"/>
  <c r="X369"/>
  <c r="W369"/>
  <c r="X368"/>
  <c r="W368"/>
  <c r="X367"/>
  <c r="W367"/>
  <c r="X366"/>
  <c r="W366"/>
  <c r="X365"/>
  <c r="W365"/>
  <c r="X364"/>
  <c r="W364"/>
  <c r="X363"/>
  <c r="W363"/>
  <c r="X362"/>
  <c r="W362"/>
  <c r="X361"/>
  <c r="W361"/>
  <c r="X360"/>
  <c r="W360"/>
  <c r="X359"/>
  <c r="W359"/>
  <c r="X358"/>
  <c r="W358"/>
  <c r="X356"/>
  <c r="W356"/>
  <c r="X355"/>
  <c r="W355"/>
  <c r="X354"/>
  <c r="W354"/>
  <c r="X353"/>
  <c r="W353"/>
  <c r="X352"/>
  <c r="W352"/>
  <c r="X351"/>
  <c r="W351"/>
  <c r="X350"/>
  <c r="W350"/>
  <c r="X349"/>
  <c r="W349"/>
  <c r="X348"/>
  <c r="W348"/>
  <c r="X346"/>
  <c r="W346"/>
  <c r="X344"/>
  <c r="W344"/>
  <c r="X343"/>
  <c r="W343"/>
  <c r="X342"/>
  <c r="W342"/>
  <c r="X340"/>
  <c r="W340"/>
  <c r="X339"/>
  <c r="W339"/>
  <c r="X338"/>
  <c r="W338"/>
  <c r="X337"/>
  <c r="W337"/>
  <c r="X336"/>
  <c r="W336"/>
  <c r="X335"/>
  <c r="W335"/>
  <c r="X333"/>
  <c r="W333"/>
  <c r="X332"/>
  <c r="W332"/>
  <c r="X331"/>
  <c r="W331"/>
  <c r="X330"/>
  <c r="W330"/>
  <c r="X329"/>
  <c r="W329"/>
  <c r="X328"/>
  <c r="W328"/>
  <c r="X327"/>
  <c r="W327"/>
  <c r="X326"/>
  <c r="W326"/>
  <c r="X325"/>
  <c r="W325"/>
  <c r="X324"/>
  <c r="W324"/>
  <c r="X323"/>
  <c r="W323"/>
  <c r="X321"/>
  <c r="W321"/>
  <c r="X320"/>
  <c r="W320"/>
  <c r="X318"/>
  <c r="W318"/>
  <c r="X317"/>
  <c r="W317"/>
  <c r="X316"/>
  <c r="W316"/>
  <c r="X315"/>
  <c r="W315"/>
  <c r="X314"/>
  <c r="W314"/>
  <c r="X313"/>
  <c r="W313"/>
  <c r="X312"/>
  <c r="W312"/>
  <c r="X311"/>
  <c r="W311"/>
  <c r="X309"/>
  <c r="W309"/>
  <c r="X308"/>
  <c r="W308"/>
  <c r="X306"/>
  <c r="W306"/>
  <c r="X305"/>
  <c r="W305"/>
  <c r="X304"/>
  <c r="W304"/>
  <c r="X303"/>
  <c r="W303"/>
  <c r="X301"/>
  <c r="W301"/>
  <c r="X300"/>
  <c r="W300"/>
  <c r="X299"/>
  <c r="W299"/>
  <c r="X298"/>
  <c r="W298"/>
  <c r="X297"/>
  <c r="W297"/>
  <c r="X296"/>
  <c r="W296"/>
  <c r="X294"/>
  <c r="W294"/>
  <c r="X293"/>
  <c r="W293"/>
  <c r="X292"/>
  <c r="W292"/>
  <c r="X291"/>
  <c r="W291"/>
  <c r="X290"/>
  <c r="W290"/>
  <c r="X288"/>
  <c r="W288"/>
  <c r="X286"/>
  <c r="W286"/>
  <c r="X285"/>
  <c r="W285"/>
  <c r="X284"/>
  <c r="W284"/>
  <c r="X283"/>
  <c r="W283"/>
  <c r="X282"/>
  <c r="W282"/>
  <c r="X281"/>
  <c r="W281"/>
  <c r="X280"/>
  <c r="W280"/>
  <c r="X279"/>
  <c r="W279"/>
  <c r="X278"/>
  <c r="W278"/>
  <c r="X277"/>
  <c r="W277"/>
  <c r="X276"/>
  <c r="W276"/>
  <c r="X275"/>
  <c r="W275"/>
  <c r="X274"/>
  <c r="W274"/>
  <c r="X272"/>
  <c r="W272"/>
  <c r="X271"/>
  <c r="W271"/>
  <c r="X270"/>
  <c r="W270"/>
  <c r="X269"/>
  <c r="W269"/>
  <c r="X268"/>
  <c r="W268"/>
  <c r="X265"/>
  <c r="W265"/>
  <c r="X264"/>
  <c r="W264"/>
  <c r="X263"/>
  <c r="W263"/>
  <c r="X262"/>
  <c r="W262"/>
  <c r="X261"/>
  <c r="W261"/>
  <c r="X260"/>
  <c r="W260"/>
  <c r="X259"/>
  <c r="W259"/>
  <c r="X258"/>
  <c r="W258"/>
  <c r="X257"/>
  <c r="W257"/>
  <c r="X256"/>
  <c r="W256"/>
  <c r="X255"/>
  <c r="W255"/>
  <c r="X254"/>
  <c r="W254"/>
  <c r="X253"/>
  <c r="W253"/>
  <c r="X252"/>
  <c r="W252"/>
  <c r="X251"/>
  <c r="W251"/>
  <c r="X250"/>
  <c r="W250"/>
  <c r="X249"/>
  <c r="W249"/>
  <c r="X248"/>
  <c r="W248"/>
  <c r="X247"/>
  <c r="W247"/>
  <c r="X246"/>
  <c r="W246"/>
  <c r="X245"/>
  <c r="W245"/>
  <c r="X244"/>
  <c r="W244"/>
  <c r="X243"/>
  <c r="W243"/>
  <c r="X242"/>
  <c r="W242"/>
  <c r="X240"/>
  <c r="W240"/>
  <c r="X238"/>
  <c r="W238"/>
  <c r="X237"/>
  <c r="W237"/>
  <c r="X236"/>
  <c r="W236"/>
  <c r="X235"/>
  <c r="W235"/>
  <c r="X233"/>
  <c r="W233"/>
  <c r="X232"/>
  <c r="W232"/>
  <c r="X230"/>
  <c r="W230"/>
  <c r="X229"/>
  <c r="W229"/>
  <c r="X227"/>
  <c r="W227"/>
  <c r="X226"/>
  <c r="W226"/>
  <c r="X224"/>
  <c r="W224"/>
  <c r="X223"/>
  <c r="W223"/>
  <c r="X222"/>
  <c r="W222"/>
  <c r="X221"/>
  <c r="W221"/>
  <c r="X220"/>
  <c r="W220"/>
  <c r="X219"/>
  <c r="W219"/>
  <c r="X217"/>
  <c r="W217"/>
  <c r="X216"/>
  <c r="W216"/>
  <c r="X215"/>
  <c r="W215"/>
  <c r="X213"/>
  <c r="W213"/>
  <c r="X212"/>
  <c r="W212"/>
  <c r="X210"/>
  <c r="W210"/>
  <c r="X209"/>
  <c r="W209"/>
  <c r="X208"/>
  <c r="W208"/>
  <c r="X207"/>
  <c r="W207"/>
  <c r="X206"/>
  <c r="W206"/>
  <c r="X204"/>
  <c r="W204"/>
  <c r="X202"/>
  <c r="W202"/>
  <c r="X201"/>
  <c r="W201"/>
  <c r="X200"/>
  <c r="W200"/>
  <c r="X198"/>
  <c r="W198"/>
  <c r="X197"/>
  <c r="W197"/>
  <c r="X196"/>
  <c r="W196"/>
  <c r="X195"/>
  <c r="W195"/>
  <c r="X194"/>
  <c r="W194"/>
  <c r="X192"/>
  <c r="W192"/>
  <c r="X191"/>
  <c r="W191"/>
  <c r="X190"/>
  <c r="W190"/>
  <c r="X189"/>
  <c r="W189"/>
  <c r="X188"/>
  <c r="W188"/>
  <c r="X187"/>
  <c r="W187"/>
  <c r="X186"/>
  <c r="W186"/>
  <c r="X184"/>
  <c r="W184"/>
  <c r="X183"/>
  <c r="W183"/>
  <c r="X182"/>
  <c r="W182"/>
  <c r="X181"/>
  <c r="W181"/>
  <c r="X180"/>
  <c r="W180"/>
  <c r="X178"/>
  <c r="W178"/>
  <c r="X177"/>
  <c r="W177"/>
  <c r="X176"/>
  <c r="W176"/>
  <c r="X175"/>
  <c r="W175"/>
  <c r="X174"/>
  <c r="W174"/>
  <c r="X173"/>
  <c r="W173"/>
  <c r="X172"/>
  <c r="W172"/>
  <c r="X171"/>
  <c r="W171"/>
  <c r="X170"/>
  <c r="W170"/>
  <c r="X169"/>
  <c r="W169"/>
  <c r="X168"/>
  <c r="W168"/>
  <c r="X167"/>
  <c r="W167"/>
  <c r="X166"/>
  <c r="W166"/>
  <c r="X164"/>
  <c r="W164"/>
  <c r="X162"/>
  <c r="W162"/>
  <c r="X161"/>
  <c r="W161"/>
  <c r="X159"/>
  <c r="W159"/>
  <c r="X158"/>
  <c r="W158"/>
  <c r="X157"/>
  <c r="W157"/>
  <c r="X156"/>
  <c r="W156"/>
  <c r="X155"/>
  <c r="W155"/>
  <c r="X154"/>
  <c r="W154"/>
  <c r="X153"/>
  <c r="W153"/>
  <c r="X151"/>
  <c r="W151"/>
  <c r="X150"/>
  <c r="W150"/>
  <c r="X149"/>
  <c r="W149"/>
  <c r="X148"/>
  <c r="W148"/>
  <c r="X147"/>
  <c r="W147"/>
  <c r="X146"/>
  <c r="W146"/>
  <c r="X145"/>
  <c r="W145"/>
  <c r="X144"/>
  <c r="W144"/>
  <c r="X143"/>
  <c r="W143"/>
  <c r="X142"/>
  <c r="W142"/>
  <c r="X141"/>
  <c r="W141"/>
  <c r="X140"/>
  <c r="W140"/>
  <c r="X139"/>
  <c r="W139"/>
  <c r="X138"/>
  <c r="W138"/>
  <c r="X136"/>
  <c r="W136"/>
  <c r="X134"/>
  <c r="W134"/>
  <c r="X133"/>
  <c r="W133"/>
  <c r="X132"/>
  <c r="W132"/>
  <c r="X130"/>
  <c r="W130"/>
  <c r="X129"/>
  <c r="W129"/>
  <c r="X128"/>
  <c r="W128"/>
  <c r="X127"/>
  <c r="W127"/>
  <c r="X126"/>
  <c r="W126"/>
  <c r="X125"/>
  <c r="W125"/>
  <c r="X123"/>
  <c r="W123"/>
  <c r="X122"/>
  <c r="W122"/>
  <c r="X121"/>
  <c r="W121"/>
  <c r="X119"/>
  <c r="W119"/>
  <c r="X117"/>
  <c r="W117"/>
  <c r="X116"/>
  <c r="W116"/>
  <c r="X115"/>
  <c r="W115"/>
  <c r="X113"/>
  <c r="W113"/>
  <c r="X112"/>
  <c r="W112"/>
  <c r="X110"/>
  <c r="W110"/>
  <c r="X109"/>
  <c r="W109"/>
  <c r="X108"/>
  <c r="W108"/>
  <c r="X107"/>
  <c r="W107"/>
  <c r="X105"/>
  <c r="W105"/>
  <c r="X104"/>
  <c r="W104"/>
  <c r="X103"/>
  <c r="W103"/>
  <c r="X101"/>
  <c r="W101"/>
  <c r="X100"/>
  <c r="W100"/>
  <c r="X99"/>
  <c r="W99"/>
  <c r="X98"/>
  <c r="W98"/>
  <c r="X97"/>
  <c r="W97"/>
  <c r="X96"/>
  <c r="W96"/>
  <c r="X95"/>
  <c r="W95"/>
  <c r="X93"/>
  <c r="W93"/>
  <c r="X92"/>
  <c r="W92"/>
  <c r="X91"/>
  <c r="W91"/>
  <c r="X89"/>
  <c r="W89"/>
  <c r="X88"/>
  <c r="W88"/>
  <c r="X87"/>
  <c r="W87"/>
  <c r="X86"/>
  <c r="W86"/>
  <c r="X85"/>
  <c r="W85"/>
  <c r="X84"/>
  <c r="W84"/>
  <c r="X83"/>
  <c r="W83"/>
  <c r="X81"/>
  <c r="W81"/>
  <c r="X80"/>
  <c r="W80"/>
  <c r="X79"/>
  <c r="W79"/>
  <c r="X78"/>
  <c r="W78"/>
  <c r="X77"/>
  <c r="W77"/>
  <c r="X76"/>
  <c r="W76"/>
  <c r="X75"/>
  <c r="W75"/>
  <c r="X74"/>
  <c r="W74"/>
  <c r="X73"/>
  <c r="W73"/>
  <c r="X72"/>
  <c r="W72"/>
  <c r="X71"/>
  <c r="W71"/>
  <c r="X70"/>
  <c r="W70"/>
  <c r="X69"/>
  <c r="W69"/>
  <c r="X68"/>
  <c r="W68"/>
  <c r="X67"/>
  <c r="W67"/>
  <c r="X66"/>
  <c r="W66"/>
  <c r="X65"/>
  <c r="W65"/>
  <c r="X64"/>
  <c r="W64"/>
  <c r="X63"/>
  <c r="W63"/>
  <c r="X62"/>
  <c r="W62"/>
  <c r="X61"/>
  <c r="W61"/>
  <c r="X60"/>
  <c r="W60"/>
  <c r="X59"/>
  <c r="W59"/>
  <c r="X58"/>
  <c r="W58"/>
  <c r="X57"/>
  <c r="W57"/>
  <c r="X56"/>
  <c r="W56"/>
  <c r="X55"/>
  <c r="W55"/>
  <c r="X53"/>
  <c r="W53"/>
  <c r="X52"/>
  <c r="W52"/>
  <c r="X51"/>
  <c r="W51"/>
  <c r="X50"/>
  <c r="W50"/>
  <c r="X49"/>
  <c r="W49"/>
  <c r="X47"/>
  <c r="W47"/>
  <c r="X46"/>
  <c r="W46"/>
  <c r="X45"/>
  <c r="W45"/>
  <c r="X44"/>
  <c r="W44"/>
  <c r="X43"/>
  <c r="W43"/>
  <c r="X42"/>
  <c r="W42"/>
  <c r="X41"/>
  <c r="W41"/>
  <c r="X40"/>
  <c r="W40"/>
  <c r="X39"/>
  <c r="W39"/>
  <c r="X38"/>
  <c r="W38"/>
  <c r="X37"/>
  <c r="W37"/>
  <c r="X36"/>
  <c r="W36"/>
  <c r="X34"/>
  <c r="W34"/>
  <c r="X33"/>
  <c r="W33"/>
  <c r="X32"/>
  <c r="W32"/>
  <c r="X30"/>
  <c r="W30"/>
  <c r="X29"/>
  <c r="W29"/>
  <c r="X28"/>
  <c r="W28"/>
  <c r="X27"/>
  <c r="W27"/>
  <c r="X26"/>
  <c r="W26"/>
  <c r="X25"/>
  <c r="W25"/>
  <c r="X24"/>
  <c r="W24"/>
  <c r="X23"/>
  <c r="W23"/>
  <c r="X21"/>
  <c r="W21"/>
  <c r="X20"/>
  <c r="W20"/>
  <c r="X19"/>
  <c r="W19"/>
  <c r="X18"/>
  <c r="W18"/>
  <c r="X17"/>
  <c r="W17"/>
  <c r="X16"/>
  <c r="W16"/>
  <c r="X14"/>
  <c r="W14"/>
  <c r="X13"/>
  <c r="W13"/>
  <c r="X12"/>
  <c r="W12"/>
  <c r="X11"/>
  <c r="W11"/>
  <c r="X10"/>
  <c r="W10"/>
  <c r="R219" i="396"/>
  <c r="Q219"/>
  <c r="P219"/>
  <c r="O219"/>
  <c r="O218" s="1"/>
  <c r="I219"/>
  <c r="I218" s="1"/>
  <c r="H219"/>
  <c r="G219"/>
  <c r="F219"/>
  <c r="F218" s="1"/>
  <c r="E219"/>
  <c r="R232"/>
  <c r="Q232"/>
  <c r="P232"/>
  <c r="O232"/>
  <c r="I232"/>
  <c r="H232"/>
  <c r="G232"/>
  <c r="G223" s="1"/>
  <c r="F232"/>
  <c r="E232"/>
  <c r="R230"/>
  <c r="Q230"/>
  <c r="P230"/>
  <c r="O230"/>
  <c r="I230"/>
  <c r="H230"/>
  <c r="G230"/>
  <c r="F230"/>
  <c r="E230"/>
  <c r="R227"/>
  <c r="Q227"/>
  <c r="P227"/>
  <c r="O227"/>
  <c r="I227"/>
  <c r="I223" s="1"/>
  <c r="H227"/>
  <c r="G227"/>
  <c r="F227"/>
  <c r="E227"/>
  <c r="E223" s="1"/>
  <c r="R218"/>
  <c r="Q218"/>
  <c r="P218"/>
  <c r="H218"/>
  <c r="G218"/>
  <c r="E218"/>
  <c r="R214"/>
  <c r="Q214"/>
  <c r="P214"/>
  <c r="O214"/>
  <c r="I214"/>
  <c r="H214"/>
  <c r="G214"/>
  <c r="F214"/>
  <c r="E214"/>
  <c r="R212"/>
  <c r="R208" s="1"/>
  <c r="Q212"/>
  <c r="P212"/>
  <c r="O212"/>
  <c r="I212"/>
  <c r="H212"/>
  <c r="G212"/>
  <c r="F212"/>
  <c r="E212"/>
  <c r="E208" s="1"/>
  <c r="R209"/>
  <c r="Q209"/>
  <c r="P209"/>
  <c r="O209"/>
  <c r="I209"/>
  <c r="H209"/>
  <c r="G209"/>
  <c r="F209"/>
  <c r="E209"/>
  <c r="R204"/>
  <c r="Q204"/>
  <c r="P204"/>
  <c r="O204"/>
  <c r="I204"/>
  <c r="H204"/>
  <c r="G204"/>
  <c r="F204"/>
  <c r="E204"/>
  <c r="R201"/>
  <c r="R198" s="1"/>
  <c r="Q201"/>
  <c r="P201"/>
  <c r="P198" s="1"/>
  <c r="O201"/>
  <c r="I201"/>
  <c r="I198" s="1"/>
  <c r="H201"/>
  <c r="G201"/>
  <c r="F201"/>
  <c r="E201"/>
  <c r="R199"/>
  <c r="Q199"/>
  <c r="P199"/>
  <c r="O199"/>
  <c r="I199"/>
  <c r="H199"/>
  <c r="G199"/>
  <c r="F199"/>
  <c r="E199"/>
  <c r="E198" s="1"/>
  <c r="R195"/>
  <c r="Q195"/>
  <c r="P195"/>
  <c r="O195"/>
  <c r="I195"/>
  <c r="H195"/>
  <c r="G195"/>
  <c r="F195"/>
  <c r="E195"/>
  <c r="R193"/>
  <c r="Q193"/>
  <c r="P193"/>
  <c r="O193"/>
  <c r="I193"/>
  <c r="H193"/>
  <c r="G193"/>
  <c r="F193"/>
  <c r="E193"/>
  <c r="R191"/>
  <c r="Q191"/>
  <c r="P191"/>
  <c r="O191"/>
  <c r="I191"/>
  <c r="H191"/>
  <c r="G191"/>
  <c r="F191"/>
  <c r="E191"/>
  <c r="R187"/>
  <c r="Q187"/>
  <c r="P187"/>
  <c r="O187"/>
  <c r="I187"/>
  <c r="H187"/>
  <c r="G187"/>
  <c r="F187"/>
  <c r="E187"/>
  <c r="I184"/>
  <c r="H184"/>
  <c r="G184"/>
  <c r="F184"/>
  <c r="E184"/>
  <c r="E183" s="1"/>
  <c r="R184"/>
  <c r="Q184"/>
  <c r="P184"/>
  <c r="O184"/>
  <c r="O183" s="1"/>
  <c r="I180"/>
  <c r="H180"/>
  <c r="G180"/>
  <c r="F180"/>
  <c r="E180"/>
  <c r="R180"/>
  <c r="Q180"/>
  <c r="P180"/>
  <c r="O180"/>
  <c r="I177"/>
  <c r="H177"/>
  <c r="G177"/>
  <c r="F177"/>
  <c r="E177"/>
  <c r="R177"/>
  <c r="Q177"/>
  <c r="P177"/>
  <c r="O177"/>
  <c r="I174"/>
  <c r="H174"/>
  <c r="G174"/>
  <c r="F174"/>
  <c r="E174"/>
  <c r="R174"/>
  <c r="Q174"/>
  <c r="P174"/>
  <c r="O174"/>
  <c r="I171"/>
  <c r="H171"/>
  <c r="G171"/>
  <c r="F171"/>
  <c r="E171"/>
  <c r="R171"/>
  <c r="Q171"/>
  <c r="P171"/>
  <c r="O171"/>
  <c r="I166"/>
  <c r="H166"/>
  <c r="G166"/>
  <c r="F166"/>
  <c r="E166"/>
  <c r="R166"/>
  <c r="Q166"/>
  <c r="P166"/>
  <c r="O166"/>
  <c r="I164"/>
  <c r="I163" s="1"/>
  <c r="H164"/>
  <c r="G164"/>
  <c r="F164"/>
  <c r="E164"/>
  <c r="R164"/>
  <c r="Q164"/>
  <c r="P164"/>
  <c r="O164"/>
  <c r="I158"/>
  <c r="H158"/>
  <c r="G158"/>
  <c r="F158"/>
  <c r="E158"/>
  <c r="R158"/>
  <c r="Q158"/>
  <c r="P158"/>
  <c r="O158"/>
  <c r="I154"/>
  <c r="H154"/>
  <c r="G154"/>
  <c r="F154"/>
  <c r="E154"/>
  <c r="R154"/>
  <c r="Q154"/>
  <c r="P154"/>
  <c r="O154"/>
  <c r="N154"/>
  <c r="I140"/>
  <c r="H140"/>
  <c r="G140"/>
  <c r="F140"/>
  <c r="E140"/>
  <c r="R140"/>
  <c r="R124" s="1"/>
  <c r="Q140"/>
  <c r="P140"/>
  <c r="O140"/>
  <c r="I137"/>
  <c r="H137"/>
  <c r="G137"/>
  <c r="F137"/>
  <c r="E137"/>
  <c r="R137"/>
  <c r="Q137"/>
  <c r="P137"/>
  <c r="O137"/>
  <c r="I131"/>
  <c r="H131"/>
  <c r="G131"/>
  <c r="F131"/>
  <c r="E131"/>
  <c r="R131"/>
  <c r="Q131"/>
  <c r="P131"/>
  <c r="O131"/>
  <c r="R127"/>
  <c r="Q127"/>
  <c r="P127"/>
  <c r="O127"/>
  <c r="N127"/>
  <c r="I127"/>
  <c r="H127"/>
  <c r="G127"/>
  <c r="F127"/>
  <c r="R129"/>
  <c r="Q129"/>
  <c r="P129"/>
  <c r="O129"/>
  <c r="N129"/>
  <c r="I129"/>
  <c r="H129"/>
  <c r="G129"/>
  <c r="F129"/>
  <c r="E129"/>
  <c r="E127"/>
  <c r="I125"/>
  <c r="H125"/>
  <c r="G125"/>
  <c r="F125"/>
  <c r="E125"/>
  <c r="R125"/>
  <c r="Q125"/>
  <c r="P125"/>
  <c r="O125"/>
  <c r="I121"/>
  <c r="H121"/>
  <c r="G121"/>
  <c r="F121"/>
  <c r="E121"/>
  <c r="I118"/>
  <c r="H118"/>
  <c r="G118"/>
  <c r="F118"/>
  <c r="E118"/>
  <c r="I116"/>
  <c r="H116"/>
  <c r="G116"/>
  <c r="F116"/>
  <c r="E116"/>
  <c r="I113"/>
  <c r="H113"/>
  <c r="G113"/>
  <c r="F113"/>
  <c r="E113"/>
  <c r="R113"/>
  <c r="Q113"/>
  <c r="P113"/>
  <c r="O113"/>
  <c r="N113"/>
  <c r="I110"/>
  <c r="H110"/>
  <c r="G110"/>
  <c r="F110"/>
  <c r="E110"/>
  <c r="R121"/>
  <c r="Q121"/>
  <c r="P121"/>
  <c r="O121"/>
  <c r="R118"/>
  <c r="Q118"/>
  <c r="P118"/>
  <c r="O118"/>
  <c r="R116"/>
  <c r="Q116"/>
  <c r="P116"/>
  <c r="O116"/>
  <c r="R110"/>
  <c r="Q110"/>
  <c r="Q109" s="1"/>
  <c r="P110"/>
  <c r="O110"/>
  <c r="O109"/>
  <c r="R106"/>
  <c r="Q106"/>
  <c r="P106"/>
  <c r="O106"/>
  <c r="N106"/>
  <c r="R92"/>
  <c r="Q92"/>
  <c r="P92"/>
  <c r="O92"/>
  <c r="N92"/>
  <c r="R99"/>
  <c r="Q99"/>
  <c r="P99"/>
  <c r="O99"/>
  <c r="N99"/>
  <c r="R102"/>
  <c r="Q102"/>
  <c r="P102"/>
  <c r="O102"/>
  <c r="N102"/>
  <c r="R89"/>
  <c r="Q89"/>
  <c r="P89"/>
  <c r="O89"/>
  <c r="N89"/>
  <c r="R82"/>
  <c r="Q82"/>
  <c r="P82"/>
  <c r="O82"/>
  <c r="N82"/>
  <c r="R52"/>
  <c r="Q52"/>
  <c r="P52"/>
  <c r="O52"/>
  <c r="N52"/>
  <c r="R47"/>
  <c r="Q47"/>
  <c r="P47"/>
  <c r="O47"/>
  <c r="N47"/>
  <c r="R33"/>
  <c r="Q33"/>
  <c r="P33"/>
  <c r="O33"/>
  <c r="N33"/>
  <c r="R30"/>
  <c r="Q30"/>
  <c r="P30"/>
  <c r="O30"/>
  <c r="N30"/>
  <c r="R22"/>
  <c r="Q22"/>
  <c r="P22"/>
  <c r="O22"/>
  <c r="N22"/>
  <c r="R16"/>
  <c r="Q16"/>
  <c r="P16"/>
  <c r="O16"/>
  <c r="N16"/>
  <c r="R7"/>
  <c r="Q7"/>
  <c r="Q6" s="1"/>
  <c r="P7"/>
  <c r="O7"/>
  <c r="N7"/>
  <c r="D3"/>
  <c r="M106"/>
  <c r="L106"/>
  <c r="K106"/>
  <c r="J106"/>
  <c r="I106"/>
  <c r="H106"/>
  <c r="G106"/>
  <c r="F106"/>
  <c r="E106"/>
  <c r="M102"/>
  <c r="L102"/>
  <c r="K102"/>
  <c r="J102"/>
  <c r="I102"/>
  <c r="H102"/>
  <c r="G102"/>
  <c r="F102"/>
  <c r="E102"/>
  <c r="M99"/>
  <c r="L99"/>
  <c r="K99"/>
  <c r="J99"/>
  <c r="I99"/>
  <c r="H99"/>
  <c r="G99"/>
  <c r="F99"/>
  <c r="E99"/>
  <c r="M92"/>
  <c r="L92"/>
  <c r="K92"/>
  <c r="J92"/>
  <c r="I92"/>
  <c r="H92"/>
  <c r="G92"/>
  <c r="F92"/>
  <c r="E92"/>
  <c r="M89"/>
  <c r="L89"/>
  <c r="K89"/>
  <c r="J89"/>
  <c r="I89"/>
  <c r="H89"/>
  <c r="G89"/>
  <c r="F89"/>
  <c r="E89"/>
  <c r="M82"/>
  <c r="L82"/>
  <c r="K82"/>
  <c r="J82"/>
  <c r="I82"/>
  <c r="H82"/>
  <c r="G82"/>
  <c r="F82"/>
  <c r="E82"/>
  <c r="M52"/>
  <c r="L52"/>
  <c r="K52"/>
  <c r="J52"/>
  <c r="I52"/>
  <c r="H52"/>
  <c r="G52"/>
  <c r="F52"/>
  <c r="E52"/>
  <c r="M47"/>
  <c r="L47"/>
  <c r="K47"/>
  <c r="J47"/>
  <c r="I47"/>
  <c r="H47"/>
  <c r="G47"/>
  <c r="F47"/>
  <c r="E47"/>
  <c r="H33"/>
  <c r="M33"/>
  <c r="L33"/>
  <c r="K33"/>
  <c r="J33"/>
  <c r="I33"/>
  <c r="G33"/>
  <c r="F33"/>
  <c r="E33"/>
  <c r="M30"/>
  <c r="L30"/>
  <c r="K30"/>
  <c r="J30"/>
  <c r="I30"/>
  <c r="H30"/>
  <c r="G30"/>
  <c r="F30"/>
  <c r="E30"/>
  <c r="J16"/>
  <c r="I16"/>
  <c r="H16"/>
  <c r="G16"/>
  <c r="F16"/>
  <c r="E16"/>
  <c r="I22"/>
  <c r="H22"/>
  <c r="C234"/>
  <c r="C233"/>
  <c r="C231"/>
  <c r="C229"/>
  <c r="C228"/>
  <c r="C226"/>
  <c r="C225"/>
  <c r="C221"/>
  <c r="C220"/>
  <c r="C216"/>
  <c r="C215"/>
  <c r="C211"/>
  <c r="C210"/>
  <c r="C206"/>
  <c r="C205"/>
  <c r="C203"/>
  <c r="C202"/>
  <c r="C200"/>
  <c r="C198"/>
  <c r="C196"/>
  <c r="C194"/>
  <c r="C137" i="432"/>
  <c r="D137"/>
  <c r="E137"/>
  <c r="F137"/>
  <c r="C133"/>
  <c r="D133"/>
  <c r="E133"/>
  <c r="F133"/>
  <c r="C128"/>
  <c r="C127"/>
  <c r="D128"/>
  <c r="D127" s="1"/>
  <c r="E128"/>
  <c r="E127" s="1"/>
  <c r="F128"/>
  <c r="C119"/>
  <c r="D119"/>
  <c r="E119"/>
  <c r="F119"/>
  <c r="C116"/>
  <c r="D116"/>
  <c r="E116"/>
  <c r="F116"/>
  <c r="C110"/>
  <c r="C109" s="1"/>
  <c r="D110"/>
  <c r="E110"/>
  <c r="E109"/>
  <c r="F110"/>
  <c r="F109" s="1"/>
  <c r="C102"/>
  <c r="D102"/>
  <c r="E102"/>
  <c r="F102"/>
  <c r="C98"/>
  <c r="D98"/>
  <c r="E98"/>
  <c r="F98"/>
  <c r="C95"/>
  <c r="D95"/>
  <c r="E95"/>
  <c r="F95"/>
  <c r="C91"/>
  <c r="D91"/>
  <c r="E91"/>
  <c r="F91"/>
  <c r="C87"/>
  <c r="C86" s="1"/>
  <c r="D87"/>
  <c r="D86" s="1"/>
  <c r="E87"/>
  <c r="F87"/>
  <c r="C84"/>
  <c r="C83" s="1"/>
  <c r="D84"/>
  <c r="D83" s="1"/>
  <c r="E84"/>
  <c r="E83" s="1"/>
  <c r="F84"/>
  <c r="F83" s="1"/>
  <c r="C81"/>
  <c r="C78"/>
  <c r="C76"/>
  <c r="B35" i="435"/>
  <c r="C44" i="432"/>
  <c r="C41"/>
  <c r="C34"/>
  <c r="C26"/>
  <c r="C12"/>
  <c r="C7"/>
  <c r="C6" s="1"/>
  <c r="F81"/>
  <c r="F78"/>
  <c r="F76"/>
  <c r="E81"/>
  <c r="E78"/>
  <c r="E76"/>
  <c r="D81"/>
  <c r="D78"/>
  <c r="D76"/>
  <c r="F41"/>
  <c r="F12"/>
  <c r="E41"/>
  <c r="E12"/>
  <c r="D41"/>
  <c r="D37"/>
  <c r="D12"/>
  <c r="D7"/>
  <c r="D6" s="1"/>
  <c r="Q15"/>
  <c r="P15"/>
  <c r="O15"/>
  <c r="N15"/>
  <c r="M15"/>
  <c r="L15"/>
  <c r="K15"/>
  <c r="J15"/>
  <c r="I125"/>
  <c r="H125"/>
  <c r="G125"/>
  <c r="I84"/>
  <c r="I83" s="1"/>
  <c r="H84"/>
  <c r="H83" s="1"/>
  <c r="G84"/>
  <c r="G83" s="1"/>
  <c r="I81"/>
  <c r="I78"/>
  <c r="H81"/>
  <c r="H78"/>
  <c r="I76"/>
  <c r="H76"/>
  <c r="G81"/>
  <c r="G78"/>
  <c r="G76"/>
  <c r="I41"/>
  <c r="H41"/>
  <c r="G41"/>
  <c r="I7"/>
  <c r="I6" s="1"/>
  <c r="H7"/>
  <c r="H6" s="1"/>
  <c r="I12"/>
  <c r="H12"/>
  <c r="G12"/>
  <c r="G7"/>
  <c r="G6" s="1"/>
  <c r="J41"/>
  <c r="J37"/>
  <c r="J7"/>
  <c r="J6" s="1"/>
  <c r="K7"/>
  <c r="K6" s="1"/>
  <c r="Q137"/>
  <c r="P137"/>
  <c r="O137"/>
  <c r="N137"/>
  <c r="M137"/>
  <c r="L137"/>
  <c r="J137"/>
  <c r="K137"/>
  <c r="L133"/>
  <c r="K133"/>
  <c r="J133"/>
  <c r="L128"/>
  <c r="K128"/>
  <c r="J128"/>
  <c r="L125"/>
  <c r="K125"/>
  <c r="L119"/>
  <c r="K119"/>
  <c r="J125"/>
  <c r="J119"/>
  <c r="K116"/>
  <c r="J116"/>
  <c r="L116"/>
  <c r="L110"/>
  <c r="K110"/>
  <c r="J110"/>
  <c r="Q102"/>
  <c r="P102"/>
  <c r="O102"/>
  <c r="N102"/>
  <c r="M102"/>
  <c r="L102"/>
  <c r="K102"/>
  <c r="J102"/>
  <c r="J98"/>
  <c r="L98"/>
  <c r="L95"/>
  <c r="K95"/>
  <c r="J95"/>
  <c r="K91"/>
  <c r="L84"/>
  <c r="L83" s="1"/>
  <c r="K84"/>
  <c r="K83" s="1"/>
  <c r="J84"/>
  <c r="J83" s="1"/>
  <c r="L81"/>
  <c r="K81"/>
  <c r="J81"/>
  <c r="J76"/>
  <c r="L76"/>
  <c r="K76"/>
  <c r="L7"/>
  <c r="L6" s="1"/>
  <c r="Q12"/>
  <c r="P12"/>
  <c r="O12"/>
  <c r="N12"/>
  <c r="M12"/>
  <c r="A6"/>
  <c r="A7" s="1"/>
  <c r="A8" s="1"/>
  <c r="A9" s="1"/>
  <c r="A10" s="1"/>
  <c r="A11" s="1"/>
  <c r="A12" s="1"/>
  <c r="A13" s="1"/>
  <c r="A15" s="1"/>
  <c r="A16" s="1"/>
  <c r="A17" s="1"/>
  <c r="A18" s="1"/>
  <c r="A19" s="1"/>
  <c r="A20" s="1"/>
  <c r="A21" s="1"/>
  <c r="A22" s="1"/>
  <c r="A23" s="1"/>
  <c r="A24" s="1"/>
  <c r="A26" s="1"/>
  <c r="A28" s="1"/>
  <c r="A30" s="1"/>
  <c r="A34" s="1"/>
  <c r="A35" s="1"/>
  <c r="A37" s="1"/>
  <c r="A39" s="1"/>
  <c r="A40" s="1"/>
  <c r="A41" s="1"/>
  <c r="A42" s="1"/>
  <c r="A43" s="1"/>
  <c r="A44" s="1"/>
  <c r="A45" s="1"/>
  <c r="A46" s="1"/>
  <c r="A47" s="1"/>
  <c r="A48" s="1"/>
  <c r="A49" s="1"/>
  <c r="A50" s="1"/>
  <c r="A51" s="1"/>
  <c r="A52" s="1"/>
  <c r="A53" s="1"/>
  <c r="A55" s="1"/>
  <c r="A56" s="1"/>
  <c r="A57" s="1"/>
  <c r="A58" s="1"/>
  <c r="A59" s="1"/>
  <c r="A60" s="1"/>
  <c r="A62" s="1"/>
  <c r="A63" s="1"/>
  <c r="A64" s="1"/>
  <c r="A65" s="1"/>
  <c r="A66" s="1"/>
  <c r="A67" s="1"/>
  <c r="A68" s="1"/>
  <c r="A69" s="1"/>
  <c r="A70" s="1"/>
  <c r="A72" s="1"/>
  <c r="A73"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Q7"/>
  <c r="Q6" s="1"/>
  <c r="P7"/>
  <c r="P6" s="1"/>
  <c r="O7"/>
  <c r="O6" s="1"/>
  <c r="N7"/>
  <c r="N6" s="1"/>
  <c r="Q133"/>
  <c r="P133"/>
  <c r="O133"/>
  <c r="N133"/>
  <c r="M133"/>
  <c r="Q128"/>
  <c r="P128"/>
  <c r="P127" s="1"/>
  <c r="O128"/>
  <c r="N128"/>
  <c r="M128"/>
  <c r="Q110"/>
  <c r="P110"/>
  <c r="O110"/>
  <c r="N110"/>
  <c r="Q119"/>
  <c r="P119"/>
  <c r="O119"/>
  <c r="N119"/>
  <c r="M119"/>
  <c r="M110"/>
  <c r="Q98"/>
  <c r="P98"/>
  <c r="O98"/>
  <c r="N98"/>
  <c r="M98"/>
  <c r="Q95"/>
  <c r="P95"/>
  <c r="O95"/>
  <c r="N95"/>
  <c r="M95"/>
  <c r="Q87"/>
  <c r="P87"/>
  <c r="O87"/>
  <c r="N87"/>
  <c r="Q91"/>
  <c r="P91"/>
  <c r="O91"/>
  <c r="N91"/>
  <c r="M91"/>
  <c r="M87"/>
  <c r="Q78"/>
  <c r="P78"/>
  <c r="O78"/>
  <c r="N78"/>
  <c r="M78"/>
  <c r="Q44"/>
  <c r="P44"/>
  <c r="O44"/>
  <c r="N44"/>
  <c r="M44"/>
  <c r="Q76"/>
  <c r="P76"/>
  <c r="O76"/>
  <c r="N76"/>
  <c r="M76"/>
  <c r="Q116"/>
  <c r="P116"/>
  <c r="O116"/>
  <c r="N116"/>
  <c r="M116"/>
  <c r="Q41"/>
  <c r="P41"/>
  <c r="O41"/>
  <c r="N41"/>
  <c r="M41"/>
  <c r="Q37"/>
  <c r="P37"/>
  <c r="O37"/>
  <c r="N37"/>
  <c r="M37"/>
  <c r="Q125"/>
  <c r="P125"/>
  <c r="O125"/>
  <c r="N125"/>
  <c r="M125"/>
  <c r="Q84"/>
  <c r="Q83" s="1"/>
  <c r="P84"/>
  <c r="P83" s="1"/>
  <c r="O84"/>
  <c r="O83" s="1"/>
  <c r="N84"/>
  <c r="N83" s="1"/>
  <c r="M84"/>
  <c r="M83" s="1"/>
  <c r="Q81"/>
  <c r="P81"/>
  <c r="O81"/>
  <c r="N81"/>
  <c r="M81"/>
  <c r="M7"/>
  <c r="M6" s="1"/>
  <c r="N56" i="435" l="1"/>
  <c r="L56"/>
  <c r="P56"/>
  <c r="I36"/>
  <c r="I56" s="1"/>
  <c r="G36"/>
  <c r="G56" s="1"/>
  <c r="D57" i="432"/>
  <c r="L57"/>
  <c r="E36" i="435"/>
  <c r="M36"/>
  <c r="M56" s="1"/>
  <c r="H56"/>
  <c r="K56"/>
  <c r="O56"/>
  <c r="F56"/>
  <c r="J56"/>
  <c r="B56"/>
  <c r="N6" i="396"/>
  <c r="R6"/>
  <c r="O6"/>
  <c r="E109"/>
  <c r="I109"/>
  <c r="F109"/>
  <c r="R163"/>
  <c r="I183"/>
  <c r="G198"/>
  <c r="P6"/>
  <c r="I124"/>
  <c r="E163"/>
  <c r="R183"/>
  <c r="I208"/>
  <c r="E124"/>
  <c r="H198"/>
  <c r="R109"/>
  <c r="P109"/>
  <c r="P124"/>
  <c r="P183"/>
  <c r="Q163"/>
  <c r="G124"/>
  <c r="G208"/>
  <c r="P208"/>
  <c r="O124"/>
  <c r="P163"/>
  <c r="Q183"/>
  <c r="Q198"/>
  <c r="H208"/>
  <c r="Q208"/>
  <c r="H223"/>
  <c r="F223"/>
  <c r="F208"/>
  <c r="O208"/>
  <c r="F198"/>
  <c r="O198"/>
  <c r="H183"/>
  <c r="G183"/>
  <c r="F183"/>
  <c r="H163"/>
  <c r="G163"/>
  <c r="O163"/>
  <c r="F163"/>
  <c r="Q124"/>
  <c r="F124"/>
  <c r="H124"/>
  <c r="H109"/>
  <c r="G109"/>
  <c r="J7"/>
  <c r="H7"/>
  <c r="J22"/>
  <c r="I7"/>
  <c r="D44" i="432"/>
  <c r="C11"/>
  <c r="F86"/>
  <c r="D109"/>
  <c r="E37"/>
  <c r="E44"/>
  <c r="F37"/>
  <c r="F127"/>
  <c r="F7"/>
  <c r="F6" s="1"/>
  <c r="F44"/>
  <c r="H116"/>
  <c r="D15"/>
  <c r="E86"/>
  <c r="M86"/>
  <c r="E15"/>
  <c r="F15"/>
  <c r="F11" s="1"/>
  <c r="H133"/>
  <c r="I133"/>
  <c r="I137"/>
  <c r="H98"/>
  <c r="G137"/>
  <c r="H137"/>
  <c r="I15"/>
  <c r="I110"/>
  <c r="I128"/>
  <c r="I116"/>
  <c r="G15"/>
  <c r="G128"/>
  <c r="H15"/>
  <c r="G102"/>
  <c r="G119"/>
  <c r="I98"/>
  <c r="E7"/>
  <c r="E6" s="1"/>
  <c r="I102"/>
  <c r="H95"/>
  <c r="G98"/>
  <c r="G116"/>
  <c r="H110"/>
  <c r="H128"/>
  <c r="I119"/>
  <c r="G110"/>
  <c r="G133"/>
  <c r="H119"/>
  <c r="H102"/>
  <c r="I127"/>
  <c r="H91"/>
  <c r="I87"/>
  <c r="I91"/>
  <c r="I95"/>
  <c r="H87"/>
  <c r="G87"/>
  <c r="G91"/>
  <c r="G95"/>
  <c r="G37"/>
  <c r="H37"/>
  <c r="G44"/>
  <c r="H44"/>
  <c r="I37"/>
  <c r="I44"/>
  <c r="N127"/>
  <c r="K127"/>
  <c r="M127"/>
  <c r="Q127"/>
  <c r="J127"/>
  <c r="O127"/>
  <c r="L127"/>
  <c r="P86"/>
  <c r="Q86"/>
  <c r="O86"/>
  <c r="N86"/>
  <c r="J78"/>
  <c r="L78"/>
  <c r="L87"/>
  <c r="J91"/>
  <c r="K98"/>
  <c r="J44"/>
  <c r="K78"/>
  <c r="J87"/>
  <c r="J12"/>
  <c r="L41"/>
  <c r="K37"/>
  <c r="K87"/>
  <c r="L91"/>
  <c r="J109"/>
  <c r="L109"/>
  <c r="K109"/>
  <c r="K44"/>
  <c r="L44"/>
  <c r="K12"/>
  <c r="M11"/>
  <c r="K41"/>
  <c r="L37"/>
  <c r="L12"/>
  <c r="Q11"/>
  <c r="P11"/>
  <c r="N109"/>
  <c r="O11"/>
  <c r="P109"/>
  <c r="Q109"/>
  <c r="O109"/>
  <c r="M109"/>
  <c r="N11"/>
  <c r="M471" i="431"/>
  <c r="L471"/>
  <c r="K471"/>
  <c r="J471"/>
  <c r="I471"/>
  <c r="H471"/>
  <c r="G471"/>
  <c r="F471"/>
  <c r="E471"/>
  <c r="D471"/>
  <c r="C471"/>
  <c r="B471"/>
  <c r="R334"/>
  <c r="Q334"/>
  <c r="P334"/>
  <c r="O334"/>
  <c r="N334"/>
  <c r="M334"/>
  <c r="L334"/>
  <c r="K334"/>
  <c r="J334"/>
  <c r="I334"/>
  <c r="H334"/>
  <c r="G334"/>
  <c r="F334"/>
  <c r="E334"/>
  <c r="D334"/>
  <c r="C334"/>
  <c r="B334"/>
  <c r="M160"/>
  <c r="M152"/>
  <c r="L160"/>
  <c r="L152"/>
  <c r="K160"/>
  <c r="K152"/>
  <c r="J160"/>
  <c r="J152"/>
  <c r="I160"/>
  <c r="I152"/>
  <c r="H160"/>
  <c r="H152"/>
  <c r="G160"/>
  <c r="G152"/>
  <c r="J482"/>
  <c r="G482"/>
  <c r="G19" i="435" s="1"/>
  <c r="F482" i="431"/>
  <c r="F19" i="435" s="1"/>
  <c r="E482" i="431"/>
  <c r="E19" i="435" s="1"/>
  <c r="K482" i="431"/>
  <c r="K19" i="435" s="1"/>
  <c r="C482" i="431"/>
  <c r="C19" i="435" s="1"/>
  <c r="J474" i="431"/>
  <c r="F474"/>
  <c r="M474"/>
  <c r="L474"/>
  <c r="I474"/>
  <c r="E474"/>
  <c r="D474"/>
  <c r="K474"/>
  <c r="H474"/>
  <c r="G474"/>
  <c r="C474"/>
  <c r="K466"/>
  <c r="J466"/>
  <c r="I466"/>
  <c r="G466"/>
  <c r="F466"/>
  <c r="E466"/>
  <c r="D466"/>
  <c r="C466"/>
  <c r="M466"/>
  <c r="L466"/>
  <c r="H466"/>
  <c r="M463"/>
  <c r="L463"/>
  <c r="I463"/>
  <c r="H463"/>
  <c r="G463"/>
  <c r="E463"/>
  <c r="K463"/>
  <c r="J463"/>
  <c r="F463"/>
  <c r="D463"/>
  <c r="C463"/>
  <c r="K456"/>
  <c r="G456"/>
  <c r="C456"/>
  <c r="L456"/>
  <c r="J456"/>
  <c r="H456"/>
  <c r="F456"/>
  <c r="D456"/>
  <c r="M456"/>
  <c r="I456"/>
  <c r="E456"/>
  <c r="L452"/>
  <c r="H452"/>
  <c r="D452"/>
  <c r="M452"/>
  <c r="K452"/>
  <c r="I452"/>
  <c r="G452"/>
  <c r="C452"/>
  <c r="J452"/>
  <c r="F452"/>
  <c r="E452"/>
  <c r="M445"/>
  <c r="I445"/>
  <c r="L445"/>
  <c r="H445"/>
  <c r="D445"/>
  <c r="K445"/>
  <c r="G445"/>
  <c r="C445"/>
  <c r="J445"/>
  <c r="F445"/>
  <c r="E445"/>
  <c r="M434"/>
  <c r="L434"/>
  <c r="K434"/>
  <c r="J434"/>
  <c r="I434"/>
  <c r="H434"/>
  <c r="G434"/>
  <c r="F434"/>
  <c r="E434"/>
  <c r="D434"/>
  <c r="C434"/>
  <c r="M429"/>
  <c r="L429"/>
  <c r="K429"/>
  <c r="J429"/>
  <c r="I429"/>
  <c r="H429"/>
  <c r="G429"/>
  <c r="F429"/>
  <c r="E429"/>
  <c r="D429"/>
  <c r="C429"/>
  <c r="M426"/>
  <c r="L426"/>
  <c r="K426"/>
  <c r="J426"/>
  <c r="I426"/>
  <c r="H426"/>
  <c r="G426"/>
  <c r="F426"/>
  <c r="E426"/>
  <c r="D426"/>
  <c r="C426"/>
  <c r="M418"/>
  <c r="L418"/>
  <c r="K418"/>
  <c r="J418"/>
  <c r="I418"/>
  <c r="H418"/>
  <c r="G418"/>
  <c r="F418"/>
  <c r="E418"/>
  <c r="D418"/>
  <c r="C418"/>
  <c r="L409"/>
  <c r="H409"/>
  <c r="M409"/>
  <c r="K409"/>
  <c r="J409"/>
  <c r="I409"/>
  <c r="G409"/>
  <c r="F409"/>
  <c r="E409"/>
  <c r="D409"/>
  <c r="C409"/>
  <c r="J404"/>
  <c r="F404"/>
  <c r="M404"/>
  <c r="L404"/>
  <c r="K404"/>
  <c r="I404"/>
  <c r="H404"/>
  <c r="G404"/>
  <c r="E404"/>
  <c r="D404"/>
  <c r="C404"/>
  <c r="M398"/>
  <c r="I398"/>
  <c r="L398"/>
  <c r="K398"/>
  <c r="J398"/>
  <c r="H398"/>
  <c r="G398"/>
  <c r="F398"/>
  <c r="E398"/>
  <c r="D398"/>
  <c r="C398"/>
  <c r="K395"/>
  <c r="G395"/>
  <c r="M395"/>
  <c r="L395"/>
  <c r="J395"/>
  <c r="I395"/>
  <c r="H395"/>
  <c r="F395"/>
  <c r="E395"/>
  <c r="D395"/>
  <c r="C395"/>
  <c r="M392"/>
  <c r="I392"/>
  <c r="E392"/>
  <c r="L392"/>
  <c r="K392"/>
  <c r="J392"/>
  <c r="H392"/>
  <c r="G392"/>
  <c r="F392"/>
  <c r="D392"/>
  <c r="C392"/>
  <c r="M387"/>
  <c r="L387"/>
  <c r="K387"/>
  <c r="J387"/>
  <c r="I387"/>
  <c r="H387"/>
  <c r="G387"/>
  <c r="F387"/>
  <c r="E387"/>
  <c r="D387"/>
  <c r="C387"/>
  <c r="M377"/>
  <c r="L377"/>
  <c r="K377"/>
  <c r="J377"/>
  <c r="I377"/>
  <c r="H377"/>
  <c r="G377"/>
  <c r="F377"/>
  <c r="E377"/>
  <c r="D377"/>
  <c r="C377"/>
  <c r="L357"/>
  <c r="L347" s="1"/>
  <c r="M357"/>
  <c r="M347" s="1"/>
  <c r="M345" s="1"/>
  <c r="K357"/>
  <c r="K347" s="1"/>
  <c r="J357"/>
  <c r="J347" s="1"/>
  <c r="I357"/>
  <c r="I347" s="1"/>
  <c r="I345" s="1"/>
  <c r="I15" i="435" s="1"/>
  <c r="H357" i="431"/>
  <c r="H347" s="1"/>
  <c r="G357"/>
  <c r="G347" s="1"/>
  <c r="F357"/>
  <c r="F347" s="1"/>
  <c r="F345" s="1"/>
  <c r="F15" i="435" s="1"/>
  <c r="E357" i="431"/>
  <c r="E347" s="1"/>
  <c r="E345" s="1"/>
  <c r="E15" i="435" s="1"/>
  <c r="D357" i="431"/>
  <c r="D347" s="1"/>
  <c r="C357"/>
  <c r="C347" s="1"/>
  <c r="M341"/>
  <c r="L341"/>
  <c r="K341"/>
  <c r="J341"/>
  <c r="I341"/>
  <c r="H341"/>
  <c r="G341"/>
  <c r="F341"/>
  <c r="E341"/>
  <c r="D341"/>
  <c r="C341"/>
  <c r="K322"/>
  <c r="J322"/>
  <c r="F322"/>
  <c r="M322"/>
  <c r="L322"/>
  <c r="I322"/>
  <c r="H322"/>
  <c r="G322"/>
  <c r="E322"/>
  <c r="D322"/>
  <c r="C322"/>
  <c r="L319"/>
  <c r="H319"/>
  <c r="D319"/>
  <c r="M319"/>
  <c r="K319"/>
  <c r="J319"/>
  <c r="I319"/>
  <c r="G319"/>
  <c r="F319"/>
  <c r="E319"/>
  <c r="C319"/>
  <c r="M310"/>
  <c r="I310"/>
  <c r="E310"/>
  <c r="L310"/>
  <c r="H310"/>
  <c r="D310"/>
  <c r="K310"/>
  <c r="J310"/>
  <c r="G310"/>
  <c r="F310"/>
  <c r="C310"/>
  <c r="J307"/>
  <c r="F307"/>
  <c r="M307"/>
  <c r="L307"/>
  <c r="K307"/>
  <c r="I307"/>
  <c r="H307"/>
  <c r="G307"/>
  <c r="E307"/>
  <c r="D307"/>
  <c r="C307"/>
  <c r="K302"/>
  <c r="G302"/>
  <c r="C302"/>
  <c r="J302"/>
  <c r="F302"/>
  <c r="M302"/>
  <c r="L302"/>
  <c r="I302"/>
  <c r="H302"/>
  <c r="E302"/>
  <c r="D302"/>
  <c r="J295"/>
  <c r="F295"/>
  <c r="M295"/>
  <c r="I295"/>
  <c r="E295"/>
  <c r="L295"/>
  <c r="K295"/>
  <c r="H295"/>
  <c r="G295"/>
  <c r="D295"/>
  <c r="C295"/>
  <c r="M289"/>
  <c r="I289"/>
  <c r="I13" i="435" s="1"/>
  <c r="E289" i="431"/>
  <c r="E13" i="435" s="1"/>
  <c r="L289" i="431"/>
  <c r="H289"/>
  <c r="H13" i="435" s="1"/>
  <c r="D289" i="431"/>
  <c r="D13" i="435" s="1"/>
  <c r="K289" i="431"/>
  <c r="K13" i="435" s="1"/>
  <c r="J289" i="431"/>
  <c r="G289"/>
  <c r="G13" i="435" s="1"/>
  <c r="F289" i="431"/>
  <c r="F13" i="435" s="1"/>
  <c r="C289" i="431"/>
  <c r="C13" i="435" s="1"/>
  <c r="K273" i="431"/>
  <c r="K12" i="435" s="1"/>
  <c r="M273" i="431"/>
  <c r="L273"/>
  <c r="J273"/>
  <c r="I273"/>
  <c r="I12" i="435" s="1"/>
  <c r="H273" i="431"/>
  <c r="H12" i="435" s="1"/>
  <c r="G273" i="431"/>
  <c r="G12" i="435" s="1"/>
  <c r="F273" i="431"/>
  <c r="F12" i="435" s="1"/>
  <c r="E273" i="431"/>
  <c r="E12" i="435" s="1"/>
  <c r="D273" i="431"/>
  <c r="D12" i="435" s="1"/>
  <c r="C273" i="431"/>
  <c r="C12" i="435" s="1"/>
  <c r="K267" i="431"/>
  <c r="G267"/>
  <c r="C267"/>
  <c r="M267"/>
  <c r="L267"/>
  <c r="J267"/>
  <c r="I267"/>
  <c r="H267"/>
  <c r="F267"/>
  <c r="E267"/>
  <c r="D267"/>
  <c r="J241"/>
  <c r="F241"/>
  <c r="F239" s="1"/>
  <c r="F11" i="435" s="1"/>
  <c r="M241" i="431"/>
  <c r="L241"/>
  <c r="K241"/>
  <c r="I241"/>
  <c r="I239" s="1"/>
  <c r="I11" i="435" s="1"/>
  <c r="H241" i="431"/>
  <c r="G241"/>
  <c r="E241"/>
  <c r="D241"/>
  <c r="D239" s="1"/>
  <c r="D11" i="435" s="1"/>
  <c r="C241" i="431"/>
  <c r="C239" s="1"/>
  <c r="C11" i="435" s="1"/>
  <c r="J234" i="431"/>
  <c r="F234"/>
  <c r="M234"/>
  <c r="L234"/>
  <c r="K234"/>
  <c r="I234"/>
  <c r="H234"/>
  <c r="G234"/>
  <c r="E234"/>
  <c r="D234"/>
  <c r="C234"/>
  <c r="L231"/>
  <c r="H231"/>
  <c r="D231"/>
  <c r="M231"/>
  <c r="K231"/>
  <c r="J231"/>
  <c r="I231"/>
  <c r="G231"/>
  <c r="F231"/>
  <c r="E231"/>
  <c r="C231"/>
  <c r="J228"/>
  <c r="F228"/>
  <c r="M228"/>
  <c r="L228"/>
  <c r="K228"/>
  <c r="I228"/>
  <c r="H228"/>
  <c r="G228"/>
  <c r="E228"/>
  <c r="D228"/>
  <c r="C228"/>
  <c r="L225"/>
  <c r="H225"/>
  <c r="D225"/>
  <c r="M225"/>
  <c r="K225"/>
  <c r="J225"/>
  <c r="I225"/>
  <c r="G225"/>
  <c r="F225"/>
  <c r="E225"/>
  <c r="C225"/>
  <c r="K218"/>
  <c r="J218"/>
  <c r="F218"/>
  <c r="M218"/>
  <c r="L218"/>
  <c r="I218"/>
  <c r="H218"/>
  <c r="G218"/>
  <c r="E218"/>
  <c r="D218"/>
  <c r="C218"/>
  <c r="L214"/>
  <c r="K214"/>
  <c r="G214"/>
  <c r="C214"/>
  <c r="M214"/>
  <c r="J214"/>
  <c r="I214"/>
  <c r="H214"/>
  <c r="F214"/>
  <c r="E214"/>
  <c r="D214"/>
  <c r="M211"/>
  <c r="I211"/>
  <c r="E211"/>
  <c r="L211"/>
  <c r="K211"/>
  <c r="J211"/>
  <c r="H211"/>
  <c r="G211"/>
  <c r="F211"/>
  <c r="D211"/>
  <c r="C211"/>
  <c r="M205"/>
  <c r="L205"/>
  <c r="H205"/>
  <c r="D205"/>
  <c r="K205"/>
  <c r="J205"/>
  <c r="I205"/>
  <c r="G205"/>
  <c r="F205"/>
  <c r="E205"/>
  <c r="C205"/>
  <c r="L199"/>
  <c r="H199"/>
  <c r="D199"/>
  <c r="M199"/>
  <c r="K199"/>
  <c r="J199"/>
  <c r="I199"/>
  <c r="G199"/>
  <c r="F199"/>
  <c r="E199"/>
  <c r="C199"/>
  <c r="N165"/>
  <c r="N179"/>
  <c r="N185"/>
  <c r="M185"/>
  <c r="M179"/>
  <c r="M165"/>
  <c r="L185"/>
  <c r="L179"/>
  <c r="L165"/>
  <c r="K185"/>
  <c r="K179"/>
  <c r="K165"/>
  <c r="J185"/>
  <c r="J179"/>
  <c r="J165"/>
  <c r="I185"/>
  <c r="I179"/>
  <c r="I165"/>
  <c r="H185"/>
  <c r="H179"/>
  <c r="H165"/>
  <c r="G185"/>
  <c r="G179"/>
  <c r="G165"/>
  <c r="F185"/>
  <c r="F179"/>
  <c r="F165"/>
  <c r="E185"/>
  <c r="E179"/>
  <c r="E165"/>
  <c r="D185"/>
  <c r="D179"/>
  <c r="D165"/>
  <c r="C185"/>
  <c r="C179"/>
  <c r="C165"/>
  <c r="F160"/>
  <c r="F152"/>
  <c r="E160"/>
  <c r="E152"/>
  <c r="D160"/>
  <c r="D152"/>
  <c r="C160"/>
  <c r="C152"/>
  <c r="B466"/>
  <c r="B463"/>
  <c r="B474"/>
  <c r="B452"/>
  <c r="B445"/>
  <c r="B429"/>
  <c r="B426"/>
  <c r="B404"/>
  <c r="E35" i="435" l="1"/>
  <c r="E56" s="1"/>
  <c r="D35"/>
  <c r="D56" s="1"/>
  <c r="C35"/>
  <c r="C56" s="1"/>
  <c r="C5" i="432"/>
  <c r="C345" i="431"/>
  <c r="C15" i="435" s="1"/>
  <c r="G345" i="431"/>
  <c r="G15" i="435" s="1"/>
  <c r="K345" i="431"/>
  <c r="K15" i="435" s="1"/>
  <c r="U179" i="431"/>
  <c r="U211"/>
  <c r="U267"/>
  <c r="J13" i="435"/>
  <c r="U289" i="431"/>
  <c r="U307"/>
  <c r="U310"/>
  <c r="U322"/>
  <c r="U387"/>
  <c r="U398"/>
  <c r="U429"/>
  <c r="U452"/>
  <c r="U466"/>
  <c r="U474"/>
  <c r="U193"/>
  <c r="U214"/>
  <c r="U231"/>
  <c r="U234"/>
  <c r="U404"/>
  <c r="U434"/>
  <c r="U456"/>
  <c r="U463"/>
  <c r="U471"/>
  <c r="U185"/>
  <c r="U165"/>
  <c r="U199"/>
  <c r="U218"/>
  <c r="U241"/>
  <c r="U295"/>
  <c r="U302"/>
  <c r="J345"/>
  <c r="U347"/>
  <c r="U357"/>
  <c r="U409"/>
  <c r="U418"/>
  <c r="J19" i="435"/>
  <c r="U482" i="431"/>
  <c r="U160"/>
  <c r="U334"/>
  <c r="W334"/>
  <c r="X334"/>
  <c r="U205"/>
  <c r="U225"/>
  <c r="U228"/>
  <c r="J12" i="435"/>
  <c r="U273" i="431"/>
  <c r="U319"/>
  <c r="U341"/>
  <c r="U377"/>
  <c r="U392"/>
  <c r="U395"/>
  <c r="U426"/>
  <c r="U445"/>
  <c r="U152"/>
  <c r="D11" i="432"/>
  <c r="D5" s="1"/>
  <c r="E11"/>
  <c r="F5"/>
  <c r="H127"/>
  <c r="G127"/>
  <c r="E5"/>
  <c r="H109"/>
  <c r="I109"/>
  <c r="K86"/>
  <c r="G109"/>
  <c r="H86"/>
  <c r="I11"/>
  <c r="I86"/>
  <c r="G86"/>
  <c r="G11"/>
  <c r="H11"/>
  <c r="J11"/>
  <c r="N5"/>
  <c r="J86"/>
  <c r="L86"/>
  <c r="P5"/>
  <c r="M5"/>
  <c r="Q5"/>
  <c r="O5"/>
  <c r="L11"/>
  <c r="K11"/>
  <c r="I203" i="431"/>
  <c r="I10" i="435" s="1"/>
  <c r="G203" i="431"/>
  <c r="G10" i="435" s="1"/>
  <c r="G239" i="431"/>
  <c r="G11" i="435" s="1"/>
  <c r="C385" i="431"/>
  <c r="C16" i="435" s="1"/>
  <c r="C461" i="431"/>
  <c r="C18" i="435" s="1"/>
  <c r="J203" i="431"/>
  <c r="E287"/>
  <c r="E14" i="435" s="1"/>
  <c r="H239" i="431"/>
  <c r="H11" i="435" s="1"/>
  <c r="M239" i="431"/>
  <c r="K385"/>
  <c r="K16" i="435" s="1"/>
  <c r="D461" i="431"/>
  <c r="D18" i="435" s="1"/>
  <c r="E163" i="431"/>
  <c r="E9" i="435" s="1"/>
  <c r="K461" i="431"/>
  <c r="K18" i="435" s="1"/>
  <c r="J461" i="431"/>
  <c r="T461" s="1"/>
  <c r="H461"/>
  <c r="H18" i="435" s="1"/>
  <c r="G461" i="431"/>
  <c r="G18" i="435" s="1"/>
  <c r="B461" i="431"/>
  <c r="B18" i="435" s="1"/>
  <c r="F461" i="431"/>
  <c r="F18" i="435" s="1"/>
  <c r="M461" i="431"/>
  <c r="F407"/>
  <c r="F17" i="435" s="1"/>
  <c r="I407" i="431"/>
  <c r="I17" i="435" s="1"/>
  <c r="E407" i="431"/>
  <c r="E17" i="435" s="1"/>
  <c r="J407" i="431"/>
  <c r="K407"/>
  <c r="K17" i="435" s="1"/>
  <c r="L407" i="431"/>
  <c r="D407"/>
  <c r="D17" i="435" s="1"/>
  <c r="H407" i="431"/>
  <c r="H17" i="435" s="1"/>
  <c r="C407" i="431"/>
  <c r="C17" i="435" s="1"/>
  <c r="G407" i="431"/>
  <c r="G17" i="435" s="1"/>
  <c r="M407" i="431"/>
  <c r="M385"/>
  <c r="L385"/>
  <c r="F385"/>
  <c r="F16" i="435" s="1"/>
  <c r="J385" i="431"/>
  <c r="E385"/>
  <c r="E16" i="435" s="1"/>
  <c r="I385" i="431"/>
  <c r="I16" i="435" s="1"/>
  <c r="G385" i="431"/>
  <c r="G16" i="435" s="1"/>
  <c r="D385" i="431"/>
  <c r="D16" i="435" s="1"/>
  <c r="H385" i="431"/>
  <c r="H16" i="435" s="1"/>
  <c r="D345" i="431"/>
  <c r="D15" i="435" s="1"/>
  <c r="H345" i="431"/>
  <c r="H15" i="435" s="1"/>
  <c r="L345" i="431"/>
  <c r="J287"/>
  <c r="H287"/>
  <c r="H14" i="435" s="1"/>
  <c r="G287" i="431"/>
  <c r="G14" i="435" s="1"/>
  <c r="F287" i="431"/>
  <c r="F14" i="435" s="1"/>
  <c r="K287" i="431"/>
  <c r="K14" i="435" s="1"/>
  <c r="I287" i="431"/>
  <c r="I14" i="435" s="1"/>
  <c r="M287" i="431"/>
  <c r="D287"/>
  <c r="D14" i="435" s="1"/>
  <c r="C287" i="431"/>
  <c r="C14" i="435" s="1"/>
  <c r="L287" i="431"/>
  <c r="E239"/>
  <c r="E11" i="435" s="1"/>
  <c r="K239" i="431"/>
  <c r="K11" i="435" s="1"/>
  <c r="J239" i="431"/>
  <c r="L239"/>
  <c r="L203"/>
  <c r="D203"/>
  <c r="D10" i="435" s="1"/>
  <c r="F203" i="431"/>
  <c r="F10" i="435" s="1"/>
  <c r="K203" i="431"/>
  <c r="K10" i="435" s="1"/>
  <c r="M203" i="431"/>
  <c r="C203"/>
  <c r="C10" i="435" s="1"/>
  <c r="H203" i="431"/>
  <c r="H10" i="435" s="1"/>
  <c r="E203" i="431"/>
  <c r="E10" i="435" s="1"/>
  <c r="F163" i="431"/>
  <c r="F9" i="435" s="1"/>
  <c r="D163" i="431"/>
  <c r="D9" i="435" s="1"/>
  <c r="L163" i="431"/>
  <c r="C163"/>
  <c r="C9" i="435" s="1"/>
  <c r="G163" i="431"/>
  <c r="G9" i="435" s="1"/>
  <c r="H163" i="431"/>
  <c r="H9" i="435" s="1"/>
  <c r="I163" i="431"/>
  <c r="I9" i="435" s="1"/>
  <c r="J163" i="431"/>
  <c r="K163"/>
  <c r="K9" i="435" s="1"/>
  <c r="M163" i="431"/>
  <c r="E461"/>
  <c r="E18" i="435" s="1"/>
  <c r="I461" i="431"/>
  <c r="I18" i="435" s="1"/>
  <c r="L461" i="431"/>
  <c r="D482"/>
  <c r="D19" i="435" s="1"/>
  <c r="H482" i="431"/>
  <c r="H19" i="435" s="1"/>
  <c r="L482" i="431"/>
  <c r="I482"/>
  <c r="I19" i="435" s="1"/>
  <c r="M482" i="431"/>
  <c r="B482"/>
  <c r="B19" i="435" s="1"/>
  <c r="B434" i="431"/>
  <c r="B456"/>
  <c r="B409"/>
  <c r="B418"/>
  <c r="B398"/>
  <c r="B395"/>
  <c r="B392"/>
  <c r="B319"/>
  <c r="B307"/>
  <c r="B231"/>
  <c r="B228"/>
  <c r="B225"/>
  <c r="B211"/>
  <c r="B199"/>
  <c r="B160"/>
  <c r="C192" i="396"/>
  <c r="C190"/>
  <c r="C189"/>
  <c r="C186"/>
  <c r="C185"/>
  <c r="C183"/>
  <c r="C181"/>
  <c r="C179"/>
  <c r="C178"/>
  <c r="C176"/>
  <c r="C172"/>
  <c r="C167"/>
  <c r="C170"/>
  <c r="C169"/>
  <c r="C168"/>
  <c r="C165"/>
  <c r="C164"/>
  <c r="C161"/>
  <c r="C160"/>
  <c r="C159"/>
  <c r="C157"/>
  <c r="C156"/>
  <c r="N140"/>
  <c r="N137"/>
  <c r="C153"/>
  <c r="C152"/>
  <c r="C151"/>
  <c r="C149"/>
  <c r="C148"/>
  <c r="C147"/>
  <c r="C145"/>
  <c r="C144"/>
  <c r="C143"/>
  <c r="C141"/>
  <c r="C139"/>
  <c r="C138"/>
  <c r="C136"/>
  <c r="C135"/>
  <c r="C134"/>
  <c r="C130"/>
  <c r="C124"/>
  <c r="C122"/>
  <c r="C120"/>
  <c r="C119"/>
  <c r="C117"/>
  <c r="C115"/>
  <c r="C114"/>
  <c r="C112"/>
  <c r="C111"/>
  <c r="C109"/>
  <c r="M22"/>
  <c r="L22"/>
  <c r="K22"/>
  <c r="M16"/>
  <c r="L16"/>
  <c r="K16"/>
  <c r="K7"/>
  <c r="M7"/>
  <c r="L7"/>
  <c r="N232"/>
  <c r="N230"/>
  <c r="N227"/>
  <c r="R224"/>
  <c r="R223" s="1"/>
  <c r="Q224"/>
  <c r="Q223" s="1"/>
  <c r="P224"/>
  <c r="P223" s="1"/>
  <c r="O224"/>
  <c r="O223" s="1"/>
  <c r="N224"/>
  <c r="N219"/>
  <c r="N218" s="1"/>
  <c r="N214"/>
  <c r="N212"/>
  <c r="N209"/>
  <c r="N204"/>
  <c r="N201"/>
  <c r="N199"/>
  <c r="N195"/>
  <c r="N193"/>
  <c r="N191"/>
  <c r="N187"/>
  <c r="N184"/>
  <c r="N180"/>
  <c r="N177"/>
  <c r="N174"/>
  <c r="N171"/>
  <c r="N166"/>
  <c r="N164"/>
  <c r="N158"/>
  <c r="N131"/>
  <c r="N125"/>
  <c r="N121"/>
  <c r="N118"/>
  <c r="N116"/>
  <c r="N110"/>
  <c r="N109" s="1"/>
  <c r="M3"/>
  <c r="L3"/>
  <c r="K3"/>
  <c r="J3"/>
  <c r="I3"/>
  <c r="H3"/>
  <c r="G3"/>
  <c r="F3"/>
  <c r="E3"/>
  <c r="U150" i="431"/>
  <c r="U149"/>
  <c r="U148"/>
  <c r="U147"/>
  <c r="U146"/>
  <c r="U145"/>
  <c r="U144"/>
  <c r="U143"/>
  <c r="U142"/>
  <c r="U141"/>
  <c r="U140"/>
  <c r="U139"/>
  <c r="U138"/>
  <c r="U136"/>
  <c r="U134"/>
  <c r="U133"/>
  <c r="U132"/>
  <c r="U130"/>
  <c r="U129"/>
  <c r="U128"/>
  <c r="U127"/>
  <c r="U126"/>
  <c r="U125"/>
  <c r="U123"/>
  <c r="U122"/>
  <c r="U121"/>
  <c r="U119"/>
  <c r="U117"/>
  <c r="U116"/>
  <c r="U115"/>
  <c r="U113"/>
  <c r="U112"/>
  <c r="U110"/>
  <c r="U109"/>
  <c r="U108"/>
  <c r="U107"/>
  <c r="U105"/>
  <c r="U104"/>
  <c r="U103"/>
  <c r="U101"/>
  <c r="U100"/>
  <c r="U99"/>
  <c r="U98"/>
  <c r="U97"/>
  <c r="U96"/>
  <c r="U95"/>
  <c r="U93"/>
  <c r="U92"/>
  <c r="U91"/>
  <c r="U89"/>
  <c r="U88"/>
  <c r="U87"/>
  <c r="U86"/>
  <c r="U85"/>
  <c r="U84"/>
  <c r="U83"/>
  <c r="U81"/>
  <c r="U80"/>
  <c r="U79"/>
  <c r="U78"/>
  <c r="U77"/>
  <c r="U76"/>
  <c r="U75"/>
  <c r="U74"/>
  <c r="U73"/>
  <c r="U72"/>
  <c r="U71"/>
  <c r="U70"/>
  <c r="U69"/>
  <c r="U68"/>
  <c r="U67"/>
  <c r="U66"/>
  <c r="U65"/>
  <c r="U64"/>
  <c r="U63"/>
  <c r="U62"/>
  <c r="U61"/>
  <c r="U60"/>
  <c r="U59"/>
  <c r="U58"/>
  <c r="U57"/>
  <c r="U56"/>
  <c r="U55"/>
  <c r="U53"/>
  <c r="U52"/>
  <c r="U51"/>
  <c r="U50"/>
  <c r="U49"/>
  <c r="U47"/>
  <c r="U46"/>
  <c r="U45"/>
  <c r="U44"/>
  <c r="U43"/>
  <c r="U42"/>
  <c r="U41"/>
  <c r="U40"/>
  <c r="U39"/>
  <c r="U38"/>
  <c r="U37"/>
  <c r="U36"/>
  <c r="U34"/>
  <c r="U33"/>
  <c r="U32"/>
  <c r="U30"/>
  <c r="U29"/>
  <c r="U28"/>
  <c r="U27"/>
  <c r="U26"/>
  <c r="U25"/>
  <c r="U24"/>
  <c r="U23"/>
  <c r="U21"/>
  <c r="U20"/>
  <c r="U19"/>
  <c r="U18"/>
  <c r="U17"/>
  <c r="U16"/>
  <c r="U13"/>
  <c r="U12"/>
  <c r="U11"/>
  <c r="U10"/>
  <c r="T489"/>
  <c r="T488"/>
  <c r="T487"/>
  <c r="T486"/>
  <c r="T485"/>
  <c r="T484"/>
  <c r="T482"/>
  <c r="T481"/>
  <c r="T480"/>
  <c r="T479"/>
  <c r="T478"/>
  <c r="T477"/>
  <c r="T476"/>
  <c r="T475"/>
  <c r="T474"/>
  <c r="T473"/>
  <c r="T472"/>
  <c r="T471"/>
  <c r="T470"/>
  <c r="T469"/>
  <c r="T468"/>
  <c r="T467"/>
  <c r="T466"/>
  <c r="T465"/>
  <c r="T464"/>
  <c r="T463"/>
  <c r="T462"/>
  <c r="T460"/>
  <c r="T459"/>
  <c r="T458"/>
  <c r="T457"/>
  <c r="T456"/>
  <c r="T455"/>
  <c r="T454"/>
  <c r="T453"/>
  <c r="T452"/>
  <c r="T451"/>
  <c r="T450"/>
  <c r="T449"/>
  <c r="T448"/>
  <c r="T447"/>
  <c r="T446"/>
  <c r="T445"/>
  <c r="T444"/>
  <c r="T440"/>
  <c r="T439"/>
  <c r="T438"/>
  <c r="T437"/>
  <c r="T436"/>
  <c r="T435"/>
  <c r="T434"/>
  <c r="T433"/>
  <c r="T432"/>
  <c r="T431"/>
  <c r="T430"/>
  <c r="T429"/>
  <c r="T428"/>
  <c r="T427"/>
  <c r="T426"/>
  <c r="T425"/>
  <c r="T424"/>
  <c r="T423"/>
  <c r="T422"/>
  <c r="T421"/>
  <c r="T420"/>
  <c r="T419"/>
  <c r="T418"/>
  <c r="T417"/>
  <c r="T415"/>
  <c r="T414"/>
  <c r="T413"/>
  <c r="T412"/>
  <c r="T411"/>
  <c r="T410"/>
  <c r="T409"/>
  <c r="T408"/>
  <c r="T406"/>
  <c r="T405"/>
  <c r="T404"/>
  <c r="T403"/>
  <c r="T402"/>
  <c r="T401"/>
  <c r="T400"/>
  <c r="T399"/>
  <c r="T398"/>
  <c r="T397"/>
  <c r="T396"/>
  <c r="T395"/>
  <c r="T394"/>
  <c r="T393"/>
  <c r="T392"/>
  <c r="T391"/>
  <c r="T390"/>
  <c r="T389"/>
  <c r="T388"/>
  <c r="T387"/>
  <c r="T386"/>
  <c r="T384"/>
  <c r="T383"/>
  <c r="T382"/>
  <c r="T381"/>
  <c r="T380"/>
  <c r="T379"/>
  <c r="T378"/>
  <c r="T377"/>
  <c r="T375"/>
  <c r="T374"/>
  <c r="T373"/>
  <c r="T372"/>
  <c r="T371"/>
  <c r="T370"/>
  <c r="T368"/>
  <c r="T367"/>
  <c r="T366"/>
  <c r="T365"/>
  <c r="T364"/>
  <c r="T362"/>
  <c r="T361"/>
  <c r="T360"/>
  <c r="T359"/>
  <c r="T358"/>
  <c r="T357"/>
  <c r="T356"/>
  <c r="T354"/>
  <c r="T353"/>
  <c r="T352"/>
  <c r="T351"/>
  <c r="T350"/>
  <c r="T349"/>
  <c r="T348"/>
  <c r="T347"/>
  <c r="T346"/>
  <c r="T345"/>
  <c r="T344"/>
  <c r="T343"/>
  <c r="T342"/>
  <c r="T341"/>
  <c r="T340"/>
  <c r="T338"/>
  <c r="T337"/>
  <c r="T336"/>
  <c r="T335"/>
  <c r="T334"/>
  <c r="T333"/>
  <c r="T332"/>
  <c r="T331"/>
  <c r="T330"/>
  <c r="T329"/>
  <c r="T328"/>
  <c r="T327"/>
  <c r="T326"/>
  <c r="T325"/>
  <c r="T324"/>
  <c r="T323"/>
  <c r="T322"/>
  <c r="T321"/>
  <c r="T320"/>
  <c r="T319"/>
  <c r="T318"/>
  <c r="T317"/>
  <c r="T316"/>
  <c r="T315"/>
  <c r="T313"/>
  <c r="T312"/>
  <c r="T311"/>
  <c r="T310"/>
  <c r="T309"/>
  <c r="T308"/>
  <c r="T307"/>
  <c r="T306"/>
  <c r="T305"/>
  <c r="T304"/>
  <c r="T303"/>
  <c r="T302"/>
  <c r="T301"/>
  <c r="T300"/>
  <c r="T299"/>
  <c r="T298"/>
  <c r="T297"/>
  <c r="T296"/>
  <c r="T295"/>
  <c r="T294"/>
  <c r="T293"/>
  <c r="T292"/>
  <c r="T291"/>
  <c r="T290"/>
  <c r="T289"/>
  <c r="T288"/>
  <c r="T286"/>
  <c r="T285"/>
  <c r="T283"/>
  <c r="T282"/>
  <c r="T281"/>
  <c r="T280"/>
  <c r="T279"/>
  <c r="T278"/>
  <c r="T277"/>
  <c r="T276"/>
  <c r="T275"/>
  <c r="T274"/>
  <c r="T273"/>
  <c r="T272"/>
  <c r="T271"/>
  <c r="T270"/>
  <c r="T269"/>
  <c r="T268"/>
  <c r="T267"/>
  <c r="T265"/>
  <c r="T264"/>
  <c r="T263"/>
  <c r="T262"/>
  <c r="T261"/>
  <c r="T260"/>
  <c r="T259"/>
  <c r="T257"/>
  <c r="T256"/>
  <c r="T255"/>
  <c r="T254"/>
  <c r="T253"/>
  <c r="T252"/>
  <c r="T251"/>
  <c r="T250"/>
  <c r="T249"/>
  <c r="T248"/>
  <c r="T247"/>
  <c r="T246"/>
  <c r="T245"/>
  <c r="T244"/>
  <c r="T243"/>
  <c r="T242"/>
  <c r="T241"/>
  <c r="T240"/>
  <c r="T239"/>
  <c r="T238"/>
  <c r="T237"/>
  <c r="T236"/>
  <c r="T235"/>
  <c r="T234"/>
  <c r="T233"/>
  <c r="T232"/>
  <c r="T231"/>
  <c r="T230"/>
  <c r="T229"/>
  <c r="T228"/>
  <c r="T227"/>
  <c r="T226"/>
  <c r="T225"/>
  <c r="T224"/>
  <c r="T223"/>
  <c r="T222"/>
  <c r="T220"/>
  <c r="T219"/>
  <c r="T218"/>
  <c r="T217"/>
  <c r="T216"/>
  <c r="T215"/>
  <c r="T214"/>
  <c r="T213"/>
  <c r="T212"/>
  <c r="T211"/>
  <c r="T210"/>
  <c r="T209"/>
  <c r="T208"/>
  <c r="T207"/>
  <c r="T206"/>
  <c r="T205"/>
  <c r="T204"/>
  <c r="T202"/>
  <c r="T201"/>
  <c r="T200"/>
  <c r="T199"/>
  <c r="T196"/>
  <c r="T195"/>
  <c r="T194"/>
  <c r="T193"/>
  <c r="T192"/>
  <c r="T191"/>
  <c r="T190"/>
  <c r="T189"/>
  <c r="T188"/>
  <c r="T187"/>
  <c r="T186"/>
  <c r="T185"/>
  <c r="T184"/>
  <c r="T183"/>
  <c r="T182"/>
  <c r="T181"/>
  <c r="T180"/>
  <c r="T179"/>
  <c r="T178"/>
  <c r="T177"/>
  <c r="T174"/>
  <c r="T172"/>
  <c r="T171"/>
  <c r="T169"/>
  <c r="T168"/>
  <c r="T167"/>
  <c r="T166"/>
  <c r="T165"/>
  <c r="T164"/>
  <c r="T163"/>
  <c r="T162"/>
  <c r="T161"/>
  <c r="T160"/>
  <c r="T159"/>
  <c r="T158"/>
  <c r="T157"/>
  <c r="T156"/>
  <c r="T155"/>
  <c r="T154"/>
  <c r="T153"/>
  <c r="T152"/>
  <c r="T151"/>
  <c r="T150"/>
  <c r="T149"/>
  <c r="T148"/>
  <c r="T147"/>
  <c r="T146"/>
  <c r="T145"/>
  <c r="T144"/>
  <c r="T143"/>
  <c r="T142"/>
  <c r="T141"/>
  <c r="T140"/>
  <c r="T139"/>
  <c r="T138"/>
  <c r="T136"/>
  <c r="T134"/>
  <c r="T133"/>
  <c r="T132"/>
  <c r="T130"/>
  <c r="T129"/>
  <c r="T128"/>
  <c r="T127"/>
  <c r="T126"/>
  <c r="T125"/>
  <c r="T123"/>
  <c r="T122"/>
  <c r="T121"/>
  <c r="T119"/>
  <c r="T117"/>
  <c r="T116"/>
  <c r="T115"/>
  <c r="T113"/>
  <c r="T112"/>
  <c r="T110"/>
  <c r="T109"/>
  <c r="T108"/>
  <c r="T107"/>
  <c r="T105"/>
  <c r="T104"/>
  <c r="T103"/>
  <c r="T101"/>
  <c r="T100"/>
  <c r="T99"/>
  <c r="T98"/>
  <c r="T97"/>
  <c r="T96"/>
  <c r="T95"/>
  <c r="T93"/>
  <c r="T92"/>
  <c r="T91"/>
  <c r="T89"/>
  <c r="T88"/>
  <c r="T87"/>
  <c r="T86"/>
  <c r="T85"/>
  <c r="T84"/>
  <c r="T83"/>
  <c r="T81"/>
  <c r="T80"/>
  <c r="T79"/>
  <c r="T78"/>
  <c r="T77"/>
  <c r="T76"/>
  <c r="T75"/>
  <c r="T74"/>
  <c r="T73"/>
  <c r="T72"/>
  <c r="T71"/>
  <c r="T70"/>
  <c r="T69"/>
  <c r="T68"/>
  <c r="T67"/>
  <c r="T66"/>
  <c r="T65"/>
  <c r="T64"/>
  <c r="T63"/>
  <c r="T62"/>
  <c r="T61"/>
  <c r="T60"/>
  <c r="T59"/>
  <c r="T58"/>
  <c r="T57"/>
  <c r="T56"/>
  <c r="T55"/>
  <c r="T53"/>
  <c r="T52"/>
  <c r="T51"/>
  <c r="T50"/>
  <c r="T49"/>
  <c r="T47"/>
  <c r="T46"/>
  <c r="T45"/>
  <c r="T44"/>
  <c r="T43"/>
  <c r="T42"/>
  <c r="T41"/>
  <c r="T40"/>
  <c r="T38"/>
  <c r="T37"/>
  <c r="T36"/>
  <c r="T33"/>
  <c r="T32"/>
  <c r="T29"/>
  <c r="T28"/>
  <c r="T26"/>
  <c r="T25"/>
  <c r="T24"/>
  <c r="T23"/>
  <c r="T21"/>
  <c r="T20"/>
  <c r="T19"/>
  <c r="T18"/>
  <c r="T17"/>
  <c r="T16"/>
  <c r="T13"/>
  <c r="T12"/>
  <c r="T11"/>
  <c r="T10"/>
  <c r="H137"/>
  <c r="H135" s="1"/>
  <c r="H8" i="435" s="1"/>
  <c r="D137" i="431"/>
  <c r="D135" s="1"/>
  <c r="D8" i="435" s="1"/>
  <c r="M137" i="431"/>
  <c r="M135" s="1"/>
  <c r="L137"/>
  <c r="L135" s="1"/>
  <c r="K137"/>
  <c r="K135" s="1"/>
  <c r="K8" i="435" s="1"/>
  <c r="J137" i="431"/>
  <c r="I137"/>
  <c r="I135" s="1"/>
  <c r="I8" i="435" s="1"/>
  <c r="G137" i="431"/>
  <c r="G135" s="1"/>
  <c r="G8" i="435" s="1"/>
  <c r="F137" i="431"/>
  <c r="F135" s="1"/>
  <c r="F8" i="435" s="1"/>
  <c r="E137" i="431"/>
  <c r="E135" s="1"/>
  <c r="E8" i="435" s="1"/>
  <c r="C137" i="431"/>
  <c r="C135" s="1"/>
  <c r="C8" i="435" s="1"/>
  <c r="B137" i="431"/>
  <c r="K131"/>
  <c r="G131"/>
  <c r="C131"/>
  <c r="M131"/>
  <c r="L131"/>
  <c r="J131"/>
  <c r="I131"/>
  <c r="H131"/>
  <c r="F131"/>
  <c r="E131"/>
  <c r="D131"/>
  <c r="B131"/>
  <c r="F124"/>
  <c r="K124"/>
  <c r="J124"/>
  <c r="G124"/>
  <c r="C124"/>
  <c r="M124"/>
  <c r="L124"/>
  <c r="I124"/>
  <c r="H124"/>
  <c r="E124"/>
  <c r="D124"/>
  <c r="B124"/>
  <c r="K120"/>
  <c r="G120"/>
  <c r="C120"/>
  <c r="M120"/>
  <c r="L120"/>
  <c r="J120"/>
  <c r="I120"/>
  <c r="H120"/>
  <c r="F120"/>
  <c r="F118" s="1"/>
  <c r="F7" i="435" s="1"/>
  <c r="E120" i="431"/>
  <c r="E118" s="1"/>
  <c r="E7" i="435" s="1"/>
  <c r="D120" i="431"/>
  <c r="D118" s="1"/>
  <c r="D7" i="435" s="1"/>
  <c r="B120" i="431"/>
  <c r="B118" s="1"/>
  <c r="B7" i="435" s="1"/>
  <c r="L114" i="431"/>
  <c r="H114"/>
  <c r="D114"/>
  <c r="K114"/>
  <c r="J114"/>
  <c r="G114"/>
  <c r="F114"/>
  <c r="C114"/>
  <c r="P114"/>
  <c r="O114"/>
  <c r="N114"/>
  <c r="M114"/>
  <c r="I114"/>
  <c r="E114"/>
  <c r="B114"/>
  <c r="L111"/>
  <c r="H111"/>
  <c r="D111"/>
  <c r="M111"/>
  <c r="K111"/>
  <c r="J111"/>
  <c r="I111"/>
  <c r="G111"/>
  <c r="F111"/>
  <c r="E111"/>
  <c r="C111"/>
  <c r="B111"/>
  <c r="F106"/>
  <c r="M106"/>
  <c r="K106"/>
  <c r="I106"/>
  <c r="E106"/>
  <c r="L106"/>
  <c r="J106"/>
  <c r="H106"/>
  <c r="G106"/>
  <c r="D106"/>
  <c r="C106"/>
  <c r="B106"/>
  <c r="K102"/>
  <c r="G102"/>
  <c r="C102"/>
  <c r="M102"/>
  <c r="L102"/>
  <c r="J102"/>
  <c r="I102"/>
  <c r="H102"/>
  <c r="F102"/>
  <c r="E102"/>
  <c r="D102"/>
  <c r="B102"/>
  <c r="C94"/>
  <c r="B94"/>
  <c r="M94"/>
  <c r="L94"/>
  <c r="K94"/>
  <c r="J94"/>
  <c r="I94"/>
  <c r="H94"/>
  <c r="G94"/>
  <c r="F94"/>
  <c r="E94"/>
  <c r="D94"/>
  <c r="M90"/>
  <c r="L90"/>
  <c r="K90"/>
  <c r="J90"/>
  <c r="I90"/>
  <c r="H90"/>
  <c r="G90"/>
  <c r="F90"/>
  <c r="E90"/>
  <c r="D90"/>
  <c r="C90"/>
  <c r="B90"/>
  <c r="L82"/>
  <c r="H82"/>
  <c r="D82"/>
  <c r="K82"/>
  <c r="G82"/>
  <c r="C82"/>
  <c r="J82"/>
  <c r="F82"/>
  <c r="M82"/>
  <c r="I82"/>
  <c r="E82"/>
  <c r="B82"/>
  <c r="J54"/>
  <c r="B54"/>
  <c r="C54"/>
  <c r="D54"/>
  <c r="E54"/>
  <c r="F54"/>
  <c r="M54"/>
  <c r="L54"/>
  <c r="K54"/>
  <c r="I54"/>
  <c r="H54"/>
  <c r="G54"/>
  <c r="L48"/>
  <c r="H48"/>
  <c r="D48"/>
  <c r="M48"/>
  <c r="K48"/>
  <c r="K35" s="1"/>
  <c r="J48"/>
  <c r="I48"/>
  <c r="G48"/>
  <c r="G35" s="1"/>
  <c r="F48"/>
  <c r="F35" s="1"/>
  <c r="E48"/>
  <c r="E35" s="1"/>
  <c r="C48"/>
  <c r="C35" s="1"/>
  <c r="B48"/>
  <c r="B35" s="1"/>
  <c r="K31"/>
  <c r="G31"/>
  <c r="C31"/>
  <c r="J31"/>
  <c r="F31"/>
  <c r="M31"/>
  <c r="L31"/>
  <c r="I31"/>
  <c r="H31"/>
  <c r="E31"/>
  <c r="D31"/>
  <c r="B31"/>
  <c r="F22"/>
  <c r="M22"/>
  <c r="I22"/>
  <c r="E22"/>
  <c r="L22"/>
  <c r="K22"/>
  <c r="J22"/>
  <c r="H22"/>
  <c r="G22"/>
  <c r="D22"/>
  <c r="C22"/>
  <c r="B22"/>
  <c r="M15"/>
  <c r="E15"/>
  <c r="L15"/>
  <c r="H15"/>
  <c r="D15"/>
  <c r="K15"/>
  <c r="G15"/>
  <c r="C15"/>
  <c r="J15"/>
  <c r="I15"/>
  <c r="F15"/>
  <c r="B15"/>
  <c r="C4"/>
  <c r="D4" s="1"/>
  <c r="E4" s="1"/>
  <c r="F4" s="1"/>
  <c r="G4" s="1"/>
  <c r="H4" s="1"/>
  <c r="I4" s="1"/>
  <c r="J4" s="1"/>
  <c r="K4" s="1"/>
  <c r="L4" s="1"/>
  <c r="O19" i="437"/>
  <c r="O38"/>
  <c r="O46"/>
  <c r="N38"/>
  <c r="M38"/>
  <c r="L38"/>
  <c r="K38"/>
  <c r="J38"/>
  <c r="I38"/>
  <c r="H38"/>
  <c r="G38"/>
  <c r="F38"/>
  <c r="E38"/>
  <c r="B38"/>
  <c r="C38"/>
  <c r="D38"/>
  <c r="X36"/>
  <c r="X35"/>
  <c r="X34"/>
  <c r="J14" i="435" l="1"/>
  <c r="J9"/>
  <c r="U163" i="431"/>
  <c r="J15" i="435"/>
  <c r="U345" i="431"/>
  <c r="H118"/>
  <c r="H7" i="435" s="1"/>
  <c r="M118" i="431"/>
  <c r="J35"/>
  <c r="L118"/>
  <c r="U82"/>
  <c r="U137"/>
  <c r="J16" i="435"/>
  <c r="U385" i="431"/>
  <c r="J18" i="435"/>
  <c r="U461" i="431"/>
  <c r="J10" i="435"/>
  <c r="U203" i="431"/>
  <c r="J11" i="435"/>
  <c r="U239" i="431"/>
  <c r="U287"/>
  <c r="J17" i="435"/>
  <c r="U407" i="431"/>
  <c r="N223" i="396"/>
  <c r="N198"/>
  <c r="N208"/>
  <c r="N183"/>
  <c r="F22"/>
  <c r="G22"/>
  <c r="E22"/>
  <c r="J5" i="432"/>
  <c r="K5"/>
  <c r="I5"/>
  <c r="H5"/>
  <c r="G5"/>
  <c r="L5"/>
  <c r="U94" i="431"/>
  <c r="U102"/>
  <c r="K118"/>
  <c r="K7" i="435" s="1"/>
  <c r="T385" i="431"/>
  <c r="U120"/>
  <c r="J118"/>
  <c r="G118"/>
  <c r="G7" i="435" s="1"/>
  <c r="U90" i="431"/>
  <c r="I118"/>
  <c r="I7" i="435" s="1"/>
  <c r="C118" i="431"/>
  <c r="C7" i="435" s="1"/>
  <c r="J135" i="431"/>
  <c r="T407"/>
  <c r="B407"/>
  <c r="B17" i="435" s="1"/>
  <c r="T287" i="431"/>
  <c r="T203"/>
  <c r="B387"/>
  <c r="B385" s="1"/>
  <c r="B16" i="435" s="1"/>
  <c r="B377" i="431"/>
  <c r="B357"/>
  <c r="B347" s="1"/>
  <c r="U15"/>
  <c r="U35"/>
  <c r="T111"/>
  <c r="U114"/>
  <c r="U124"/>
  <c r="T131"/>
  <c r="T22"/>
  <c r="U106"/>
  <c r="U31"/>
  <c r="U54"/>
  <c r="T82"/>
  <c r="T90"/>
  <c r="T94"/>
  <c r="T102"/>
  <c r="T106"/>
  <c r="T114"/>
  <c r="U22"/>
  <c r="U111"/>
  <c r="U131"/>
  <c r="T48"/>
  <c r="T137"/>
  <c r="T15"/>
  <c r="T31"/>
  <c r="T120"/>
  <c r="T124"/>
  <c r="U48"/>
  <c r="B310"/>
  <c r="B234"/>
  <c r="B341"/>
  <c r="B322"/>
  <c r="B302"/>
  <c r="B295"/>
  <c r="B289"/>
  <c r="B13" i="435" s="1"/>
  <c r="B267" i="431"/>
  <c r="B241"/>
  <c r="B165"/>
  <c r="B185"/>
  <c r="B273"/>
  <c r="B12" i="435" s="1"/>
  <c r="B214" i="431"/>
  <c r="B218"/>
  <c r="B205"/>
  <c r="B179"/>
  <c r="B152"/>
  <c r="B135" s="1"/>
  <c r="B8" i="435" s="1"/>
  <c r="T54" i="431"/>
  <c r="N124" i="396"/>
  <c r="N163"/>
  <c r="E7"/>
  <c r="F7"/>
  <c r="G7"/>
  <c r="O39" i="437"/>
  <c r="M35" i="431"/>
  <c r="I35"/>
  <c r="D35"/>
  <c r="L35"/>
  <c r="H35"/>
  <c r="C9"/>
  <c r="C7" s="1"/>
  <c r="C6" i="435" s="1"/>
  <c r="D9" i="431"/>
  <c r="D7" s="1"/>
  <c r="D6" i="435" s="1"/>
  <c r="D20" s="1"/>
  <c r="K9" i="431"/>
  <c r="K7" s="1"/>
  <c r="K6" i="435" s="1"/>
  <c r="B9" i="431"/>
  <c r="B7" s="1"/>
  <c r="B6" i="435" s="1"/>
  <c r="E9" i="431"/>
  <c r="E7" s="1"/>
  <c r="E6" i="435" s="1"/>
  <c r="E20" s="1"/>
  <c r="F9" i="431"/>
  <c r="F7" s="1"/>
  <c r="F6" i="435" s="1"/>
  <c r="F20" s="1"/>
  <c r="G9" i="431"/>
  <c r="G7" s="1"/>
  <c r="G6" i="435" s="1"/>
  <c r="H9" i="431"/>
  <c r="H7" s="1"/>
  <c r="H6" i="435" s="1"/>
  <c r="I9" i="431"/>
  <c r="I7" s="1"/>
  <c r="I6" i="435" s="1"/>
  <c r="J9" i="431"/>
  <c r="L9"/>
  <c r="L7" s="1"/>
  <c r="M9"/>
  <c r="M7" s="1"/>
  <c r="M4"/>
  <c r="O4" s="1"/>
  <c r="P4" s="1"/>
  <c r="Q4" s="1"/>
  <c r="R4" s="1"/>
  <c r="S4" s="1"/>
  <c r="N4"/>
  <c r="Q58" i="437"/>
  <c r="Q53"/>
  <c r="Q50"/>
  <c r="Q51"/>
  <c r="Q57"/>
  <c r="Q56"/>
  <c r="Q55"/>
  <c r="L59"/>
  <c r="H59"/>
  <c r="D59"/>
  <c r="N58"/>
  <c r="J58"/>
  <c r="F58"/>
  <c r="B58"/>
  <c r="L57"/>
  <c r="H57"/>
  <c r="D57"/>
  <c r="N56"/>
  <c r="J56"/>
  <c r="F56"/>
  <c r="B56"/>
  <c r="L55"/>
  <c r="H55"/>
  <c r="D55"/>
  <c r="N54"/>
  <c r="J54"/>
  <c r="F54"/>
  <c r="B54"/>
  <c r="L53"/>
  <c r="H53"/>
  <c r="D53"/>
  <c r="N52"/>
  <c r="J52"/>
  <c r="F52"/>
  <c r="B52"/>
  <c r="L51"/>
  <c r="H51"/>
  <c r="D51"/>
  <c r="N50"/>
  <c r="J50"/>
  <c r="F50"/>
  <c r="B50"/>
  <c r="N59"/>
  <c r="B59"/>
  <c r="H58"/>
  <c r="J57"/>
  <c r="L56"/>
  <c r="N55"/>
  <c r="B55"/>
  <c r="D54"/>
  <c r="F53"/>
  <c r="H52"/>
  <c r="J51"/>
  <c r="L50"/>
  <c r="M59"/>
  <c r="I59"/>
  <c r="E59"/>
  <c r="K58"/>
  <c r="G58"/>
  <c r="C58"/>
  <c r="M57"/>
  <c r="I57"/>
  <c r="E57"/>
  <c r="K56"/>
  <c r="G56"/>
  <c r="C56"/>
  <c r="M55"/>
  <c r="I55"/>
  <c r="E55"/>
  <c r="K54"/>
  <c r="G54"/>
  <c r="C54"/>
  <c r="M53"/>
  <c r="I53"/>
  <c r="E53"/>
  <c r="K52"/>
  <c r="G52"/>
  <c r="C52"/>
  <c r="M51"/>
  <c r="I51"/>
  <c r="E51"/>
  <c r="K50"/>
  <c r="G50"/>
  <c r="C50"/>
  <c r="J59"/>
  <c r="D58"/>
  <c r="F57"/>
  <c r="H56"/>
  <c r="J55"/>
  <c r="L54"/>
  <c r="N53"/>
  <c r="B53"/>
  <c r="D52"/>
  <c r="B51"/>
  <c r="D50"/>
  <c r="K59"/>
  <c r="G59"/>
  <c r="C59"/>
  <c r="M58"/>
  <c r="I58"/>
  <c r="E58"/>
  <c r="K57"/>
  <c r="G57"/>
  <c r="C57"/>
  <c r="M56"/>
  <c r="I56"/>
  <c r="E56"/>
  <c r="K55"/>
  <c r="G55"/>
  <c r="C55"/>
  <c r="M54"/>
  <c r="I54"/>
  <c r="E54"/>
  <c r="K53"/>
  <c r="G53"/>
  <c r="C53"/>
  <c r="M52"/>
  <c r="I52"/>
  <c r="E52"/>
  <c r="K51"/>
  <c r="G51"/>
  <c r="C51"/>
  <c r="M50"/>
  <c r="I50"/>
  <c r="E50"/>
  <c r="F59"/>
  <c r="L58"/>
  <c r="N57"/>
  <c r="B57"/>
  <c r="D56"/>
  <c r="F55"/>
  <c r="H54"/>
  <c r="J53"/>
  <c r="L52"/>
  <c r="N51"/>
  <c r="F51"/>
  <c r="H50"/>
  <c r="A33"/>
  <c r="M46"/>
  <c r="A35"/>
  <c r="A34"/>
  <c r="M19"/>
  <c r="H20" i="435" l="1"/>
  <c r="C20"/>
  <c r="I491" i="431"/>
  <c r="T35"/>
  <c r="L491"/>
  <c r="Q236" i="396"/>
  <c r="P236"/>
  <c r="O236"/>
  <c r="N236"/>
  <c r="R236"/>
  <c r="M6" i="431"/>
  <c r="H6"/>
  <c r="D6"/>
  <c r="G20" i="435"/>
  <c r="K20"/>
  <c r="I20"/>
  <c r="J7"/>
  <c r="T118" i="431"/>
  <c r="U118"/>
  <c r="M491"/>
  <c r="C491"/>
  <c r="D491"/>
  <c r="J8" i="435"/>
  <c r="U135" i="431"/>
  <c r="T135"/>
  <c r="G491"/>
  <c r="H491"/>
  <c r="F491"/>
  <c r="E491"/>
  <c r="K491"/>
  <c r="B239"/>
  <c r="B11" i="435" s="1"/>
  <c r="F6" i="431"/>
  <c r="B345"/>
  <c r="B15" i="435" s="1"/>
  <c r="B287" i="431"/>
  <c r="B14" i="435" s="1"/>
  <c r="B203" i="431"/>
  <c r="B10" i="435" s="1"/>
  <c r="E6" i="431"/>
  <c r="B163"/>
  <c r="B9" i="435" s="1"/>
  <c r="T9" i="431"/>
  <c r="J7"/>
  <c r="U9"/>
  <c r="O51" i="437"/>
  <c r="O55"/>
  <c r="O59"/>
  <c r="O50"/>
  <c r="O54"/>
  <c r="O58"/>
  <c r="O53"/>
  <c r="O57"/>
  <c r="O52"/>
  <c r="O56"/>
  <c r="R53"/>
  <c r="P57"/>
  <c r="P53"/>
  <c r="R50"/>
  <c r="P52"/>
  <c r="R52"/>
  <c r="R51"/>
  <c r="P59"/>
  <c r="P50"/>
  <c r="P58"/>
  <c r="P55"/>
  <c r="R58"/>
  <c r="R57"/>
  <c r="P56"/>
  <c r="R59"/>
  <c r="P51"/>
  <c r="R54"/>
  <c r="P54"/>
  <c r="R56"/>
  <c r="R55"/>
  <c r="Q54"/>
  <c r="Q59"/>
  <c r="Q52"/>
  <c r="M39"/>
  <c r="N46"/>
  <c r="F19"/>
  <c r="C46"/>
  <c r="G46"/>
  <c r="K46"/>
  <c r="N19"/>
  <c r="E46"/>
  <c r="C19"/>
  <c r="C39" s="1"/>
  <c r="G19"/>
  <c r="K19"/>
  <c r="I46"/>
  <c r="E19"/>
  <c r="I19"/>
  <c r="I39" s="1"/>
  <c r="F46"/>
  <c r="D46"/>
  <c r="H46"/>
  <c r="L46"/>
  <c r="D19"/>
  <c r="D39" s="1"/>
  <c r="H19"/>
  <c r="L19"/>
  <c r="L39" s="1"/>
  <c r="C6" i="431" l="1"/>
  <c r="L6"/>
  <c r="I6"/>
  <c r="K6"/>
  <c r="G6"/>
  <c r="T7"/>
  <c r="J6" i="435"/>
  <c r="J20" s="1"/>
  <c r="J491" i="431"/>
  <c r="B20" i="435"/>
  <c r="B491" i="431"/>
  <c r="U7"/>
  <c r="F39" i="437"/>
  <c r="N39"/>
  <c r="K39"/>
  <c r="E39"/>
  <c r="G39"/>
  <c r="H39"/>
  <c r="J6" i="431" l="1"/>
  <c r="T109" i="436"/>
  <c r="S109"/>
  <c r="R109"/>
  <c r="P109"/>
  <c r="U91"/>
  <c r="U89"/>
  <c r="K89"/>
  <c r="B89"/>
  <c r="B91" s="1"/>
  <c r="U87"/>
  <c r="U86"/>
  <c r="U84"/>
  <c r="U82"/>
  <c r="U81"/>
  <c r="U77"/>
  <c r="U73"/>
  <c r="U70"/>
  <c r="U69"/>
  <c r="U66"/>
  <c r="U64"/>
  <c r="U63"/>
  <c r="U62"/>
  <c r="U60"/>
  <c r="U58"/>
  <c r="U57"/>
  <c r="U56"/>
  <c r="U55"/>
  <c r="U54"/>
  <c r="W53"/>
  <c r="V53"/>
  <c r="U53"/>
  <c r="U49"/>
  <c r="K49"/>
  <c r="B49"/>
  <c r="U47"/>
  <c r="U44"/>
  <c r="U43"/>
  <c r="U40"/>
  <c r="U38"/>
  <c r="K38"/>
  <c r="B38"/>
  <c r="U23"/>
  <c r="K23"/>
  <c r="B23"/>
  <c r="B40" s="1"/>
  <c r="U21"/>
  <c r="U20"/>
  <c r="U19"/>
  <c r="U18"/>
  <c r="U17"/>
  <c r="U16"/>
  <c r="U15"/>
  <c r="U14"/>
  <c r="U13"/>
  <c r="U12"/>
  <c r="T6" i="431" l="1"/>
  <c r="U6"/>
  <c r="K91" i="436"/>
  <c r="K40"/>
  <c r="K93"/>
  <c r="K109" s="1"/>
  <c r="B93"/>
  <c r="B109" s="1"/>
  <c r="R199" i="431"/>
  <c r="Q199"/>
  <c r="P199"/>
  <c r="O199"/>
  <c r="N199"/>
  <c r="R82"/>
  <c r="Q82"/>
  <c r="P82"/>
  <c r="O82"/>
  <c r="N82"/>
  <c r="R482"/>
  <c r="Q482"/>
  <c r="P482"/>
  <c r="O482"/>
  <c r="N482"/>
  <c r="R474"/>
  <c r="Q474"/>
  <c r="P474"/>
  <c r="O474"/>
  <c r="N474"/>
  <c r="R466"/>
  <c r="Q466"/>
  <c r="P466"/>
  <c r="O466"/>
  <c r="N466"/>
  <c r="R471"/>
  <c r="Q471"/>
  <c r="P471"/>
  <c r="O471"/>
  <c r="N471"/>
  <c r="R463"/>
  <c r="Q463"/>
  <c r="P463"/>
  <c r="O463"/>
  <c r="N463"/>
  <c r="Q426"/>
  <c r="R418"/>
  <c r="Q418"/>
  <c r="P418"/>
  <c r="O418"/>
  <c r="N418"/>
  <c r="R429"/>
  <c r="Q429"/>
  <c r="P429"/>
  <c r="O429"/>
  <c r="N429"/>
  <c r="R426"/>
  <c r="P426"/>
  <c r="O426"/>
  <c r="N426"/>
  <c r="R434"/>
  <c r="Q434"/>
  <c r="P434"/>
  <c r="O434"/>
  <c r="N434"/>
  <c r="R445"/>
  <c r="Q445"/>
  <c r="P445"/>
  <c r="O445"/>
  <c r="N445"/>
  <c r="R452"/>
  <c r="Q452"/>
  <c r="P452"/>
  <c r="O452"/>
  <c r="N452"/>
  <c r="R456"/>
  <c r="Q456"/>
  <c r="P456"/>
  <c r="O456"/>
  <c r="N456"/>
  <c r="R409"/>
  <c r="Q409"/>
  <c r="P409"/>
  <c r="O409"/>
  <c r="N409"/>
  <c r="R404"/>
  <c r="Q404"/>
  <c r="P404"/>
  <c r="O404"/>
  <c r="N404"/>
  <c r="R398"/>
  <c r="Q398"/>
  <c r="P398"/>
  <c r="O398"/>
  <c r="N398"/>
  <c r="R395"/>
  <c r="Q395"/>
  <c r="P395"/>
  <c r="O395"/>
  <c r="N395"/>
  <c r="R392"/>
  <c r="Q392"/>
  <c r="P392"/>
  <c r="O392"/>
  <c r="N392"/>
  <c r="R387"/>
  <c r="Q387"/>
  <c r="P387"/>
  <c r="O387"/>
  <c r="N387"/>
  <c r="R347"/>
  <c r="Q347"/>
  <c r="P347"/>
  <c r="O347"/>
  <c r="N347"/>
  <c r="R357"/>
  <c r="Q357"/>
  <c r="P357"/>
  <c r="O357"/>
  <c r="N357"/>
  <c r="R377"/>
  <c r="Q377"/>
  <c r="P377"/>
  <c r="O377"/>
  <c r="N377"/>
  <c r="R341"/>
  <c r="Q341"/>
  <c r="P341"/>
  <c r="O341"/>
  <c r="N341"/>
  <c r="R322"/>
  <c r="Q322"/>
  <c r="P322"/>
  <c r="O322"/>
  <c r="N322"/>
  <c r="R319"/>
  <c r="Q319"/>
  <c r="P319"/>
  <c r="O319"/>
  <c r="N319"/>
  <c r="R310"/>
  <c r="Q310"/>
  <c r="P310"/>
  <c r="O310"/>
  <c r="N310"/>
  <c r="R289"/>
  <c r="Q289"/>
  <c r="O13" i="435" s="1"/>
  <c r="P289" i="431"/>
  <c r="N13" i="435" s="1"/>
  <c r="O289" i="431"/>
  <c r="M13" i="435" s="1"/>
  <c r="N289" i="431"/>
  <c r="L13" i="435" s="1"/>
  <c r="W357" i="431" l="1"/>
  <c r="X357"/>
  <c r="W395"/>
  <c r="X395"/>
  <c r="W456"/>
  <c r="X456"/>
  <c r="W429"/>
  <c r="X429"/>
  <c r="W341"/>
  <c r="X341"/>
  <c r="W474"/>
  <c r="X474"/>
  <c r="W322"/>
  <c r="X322"/>
  <c r="W347"/>
  <c r="X347"/>
  <c r="W398"/>
  <c r="X398"/>
  <c r="W452"/>
  <c r="X452"/>
  <c r="W418"/>
  <c r="X418"/>
  <c r="W466"/>
  <c r="X466"/>
  <c r="W199"/>
  <c r="X199"/>
  <c r="W319"/>
  <c r="X319"/>
  <c r="W82"/>
  <c r="X82"/>
  <c r="W310"/>
  <c r="X310"/>
  <c r="W377"/>
  <c r="X377"/>
  <c r="W392"/>
  <c r="X392"/>
  <c r="W409"/>
  <c r="X409"/>
  <c r="W434"/>
  <c r="X434"/>
  <c r="W426"/>
  <c r="X426"/>
  <c r="W463"/>
  <c r="X463"/>
  <c r="P19" i="435"/>
  <c r="W482" i="431"/>
  <c r="X482"/>
  <c r="W471"/>
  <c r="X471"/>
  <c r="P13" i="435"/>
  <c r="W289" i="431"/>
  <c r="X289"/>
  <c r="W387"/>
  <c r="X387"/>
  <c r="W404"/>
  <c r="X404"/>
  <c r="W445"/>
  <c r="X445"/>
  <c r="P480"/>
  <c r="N19" i="435"/>
  <c r="O480" i="431"/>
  <c r="M19" i="435"/>
  <c r="N480" i="431"/>
  <c r="L19" i="435"/>
  <c r="Q480" i="431"/>
  <c r="O19" i="435"/>
  <c r="O407" i="431"/>
  <c r="M17" i="435" s="1"/>
  <c r="N407" i="431"/>
  <c r="L17" i="435" s="1"/>
  <c r="N461" i="431"/>
  <c r="L18" i="435" s="1"/>
  <c r="Q461" i="431"/>
  <c r="O18" i="435" s="1"/>
  <c r="P461" i="431"/>
  <c r="N18" i="435" s="1"/>
  <c r="Q407" i="431"/>
  <c r="O17" i="435" s="1"/>
  <c r="O461" i="431"/>
  <c r="M18" i="435" s="1"/>
  <c r="O385" i="431"/>
  <c r="M16" i="435" s="1"/>
  <c r="R461" i="431"/>
  <c r="P407"/>
  <c r="N17" i="435" s="1"/>
  <c r="R407" i="431"/>
  <c r="R480"/>
  <c r="N385"/>
  <c r="L16" i="435" s="1"/>
  <c r="R385" i="431"/>
  <c r="N345"/>
  <c r="L15" i="435" s="1"/>
  <c r="R345" i="431"/>
  <c r="Q385"/>
  <c r="O16" i="435" s="1"/>
  <c r="P385" i="431"/>
  <c r="N16" i="435" s="1"/>
  <c r="O345" i="431"/>
  <c r="M15" i="435" s="1"/>
  <c r="P345" i="431"/>
  <c r="N15" i="435" s="1"/>
  <c r="Q345" i="431"/>
  <c r="O15" i="435" s="1"/>
  <c r="R307" i="431"/>
  <c r="Q307"/>
  <c r="P307"/>
  <c r="O307"/>
  <c r="N307"/>
  <c r="R295"/>
  <c r="Q295"/>
  <c r="P295"/>
  <c r="O295"/>
  <c r="N295"/>
  <c r="R302"/>
  <c r="Q302"/>
  <c r="P302"/>
  <c r="O302"/>
  <c r="N302"/>
  <c r="R241"/>
  <c r="Q241"/>
  <c r="P241"/>
  <c r="O241"/>
  <c r="R267"/>
  <c r="Q267"/>
  <c r="P267"/>
  <c r="O267"/>
  <c r="N267"/>
  <c r="N241"/>
  <c r="R218"/>
  <c r="R234"/>
  <c r="Q234"/>
  <c r="P234"/>
  <c r="O234"/>
  <c r="N234"/>
  <c r="R231"/>
  <c r="Q231"/>
  <c r="P231"/>
  <c r="O231"/>
  <c r="N231"/>
  <c r="R228"/>
  <c r="Q228"/>
  <c r="P228"/>
  <c r="O228"/>
  <c r="N228"/>
  <c r="R225"/>
  <c r="Q225"/>
  <c r="P225"/>
  <c r="O225"/>
  <c r="N225"/>
  <c r="Q218"/>
  <c r="P218"/>
  <c r="O218"/>
  <c r="N218"/>
  <c r="R205"/>
  <c r="Q205"/>
  <c r="P205"/>
  <c r="O205"/>
  <c r="N205"/>
  <c r="R211"/>
  <c r="Q211"/>
  <c r="P211"/>
  <c r="O211"/>
  <c r="R214"/>
  <c r="Q214"/>
  <c r="P214"/>
  <c r="O214"/>
  <c r="N214"/>
  <c r="N211"/>
  <c r="R273"/>
  <c r="Q273"/>
  <c r="O12" i="435" s="1"/>
  <c r="P273" i="431"/>
  <c r="N12" i="435" s="1"/>
  <c r="O273" i="431"/>
  <c r="M12" i="435" s="1"/>
  <c r="N273" i="431"/>
  <c r="L12" i="435" s="1"/>
  <c r="R22" i="431"/>
  <c r="Q22"/>
  <c r="N163"/>
  <c r="L9" i="435" s="1"/>
  <c r="R185" i="431"/>
  <c r="Q185"/>
  <c r="P185"/>
  <c r="O185"/>
  <c r="R179"/>
  <c r="Q179"/>
  <c r="P179"/>
  <c r="O179"/>
  <c r="R165"/>
  <c r="Q165"/>
  <c r="Q163" s="1"/>
  <c r="O9" i="435" s="1"/>
  <c r="P165" i="431"/>
  <c r="P163" s="1"/>
  <c r="N9" i="435" s="1"/>
  <c r="O165" i="431"/>
  <c r="O163" s="1"/>
  <c r="M9" i="435" s="1"/>
  <c r="R160" i="431"/>
  <c r="Q160"/>
  <c r="P160"/>
  <c r="O160"/>
  <c r="N160"/>
  <c r="R152"/>
  <c r="Q152"/>
  <c r="P152"/>
  <c r="O152"/>
  <c r="N152"/>
  <c r="R137"/>
  <c r="Q137"/>
  <c r="P137"/>
  <c r="O137"/>
  <c r="N137"/>
  <c r="R131"/>
  <c r="Q131"/>
  <c r="P131"/>
  <c r="O131"/>
  <c r="N131"/>
  <c r="R120"/>
  <c r="Q120"/>
  <c r="P120"/>
  <c r="O120"/>
  <c r="R124"/>
  <c r="Q124"/>
  <c r="P124"/>
  <c r="O124"/>
  <c r="N124"/>
  <c r="N120"/>
  <c r="R114"/>
  <c r="Q114"/>
  <c r="R111"/>
  <c r="Q111"/>
  <c r="P111"/>
  <c r="O111"/>
  <c r="N111"/>
  <c r="R106"/>
  <c r="Q106"/>
  <c r="P106"/>
  <c r="O106"/>
  <c r="N106"/>
  <c r="R102"/>
  <c r="Q102"/>
  <c r="P102"/>
  <c r="O102"/>
  <c r="N102"/>
  <c r="R90"/>
  <c r="Q90"/>
  <c r="P90"/>
  <c r="O90"/>
  <c r="N90"/>
  <c r="R94"/>
  <c r="Q94"/>
  <c r="P94"/>
  <c r="O94"/>
  <c r="N94"/>
  <c r="R54"/>
  <c r="Q54"/>
  <c r="P54"/>
  <c r="O54"/>
  <c r="N54"/>
  <c r="R48"/>
  <c r="Q48"/>
  <c r="P48"/>
  <c r="O48"/>
  <c r="N48"/>
  <c r="R35"/>
  <c r="Q35"/>
  <c r="P35"/>
  <c r="O35"/>
  <c r="N35"/>
  <c r="R31"/>
  <c r="Q31"/>
  <c r="P31"/>
  <c r="O31"/>
  <c r="N31"/>
  <c r="P22"/>
  <c r="O22"/>
  <c r="N22"/>
  <c r="R15"/>
  <c r="Q15"/>
  <c r="P15"/>
  <c r="O15"/>
  <c r="N15"/>
  <c r="R9"/>
  <c r="Q9"/>
  <c r="P9"/>
  <c r="O9"/>
  <c r="N9"/>
  <c r="C5" i="435"/>
  <c r="D5" l="1"/>
  <c r="C23"/>
  <c r="W22" i="431"/>
  <c r="X22"/>
  <c r="W302"/>
  <c r="X302"/>
  <c r="W102"/>
  <c r="X102"/>
  <c r="W137"/>
  <c r="X137"/>
  <c r="X35"/>
  <c r="W35"/>
  <c r="W228"/>
  <c r="X228"/>
  <c r="W15"/>
  <c r="X15"/>
  <c r="X31"/>
  <c r="W31"/>
  <c r="W94"/>
  <c r="X94"/>
  <c r="X111"/>
  <c r="W111"/>
  <c r="W124"/>
  <c r="X124"/>
  <c r="W120"/>
  <c r="X120"/>
  <c r="W160"/>
  <c r="X160"/>
  <c r="X165"/>
  <c r="W165"/>
  <c r="X179"/>
  <c r="W179"/>
  <c r="W185"/>
  <c r="X185"/>
  <c r="W193"/>
  <c r="X193"/>
  <c r="P12" i="435"/>
  <c r="W273" i="431"/>
  <c r="X273"/>
  <c r="W225"/>
  <c r="X225"/>
  <c r="W218"/>
  <c r="X218"/>
  <c r="W295"/>
  <c r="X295"/>
  <c r="P17" i="435"/>
  <c r="W407" i="431"/>
  <c r="X407"/>
  <c r="W9"/>
  <c r="X9"/>
  <c r="W152"/>
  <c r="X152"/>
  <c r="W234"/>
  <c r="X234"/>
  <c r="P15" i="435"/>
  <c r="W345" i="431"/>
  <c r="X345"/>
  <c r="W480"/>
  <c r="X480"/>
  <c r="W48"/>
  <c r="X48"/>
  <c r="W214"/>
  <c r="X214"/>
  <c r="X211"/>
  <c r="W211"/>
  <c r="W231"/>
  <c r="X231"/>
  <c r="X267"/>
  <c r="W267"/>
  <c r="W241"/>
  <c r="X241"/>
  <c r="P18" i="435"/>
  <c r="W461" i="431"/>
  <c r="X461"/>
  <c r="W54"/>
  <c r="X54"/>
  <c r="W106"/>
  <c r="X106"/>
  <c r="X205"/>
  <c r="W205"/>
  <c r="W114"/>
  <c r="X114"/>
  <c r="W90"/>
  <c r="X90"/>
  <c r="W131"/>
  <c r="X131"/>
  <c r="W307"/>
  <c r="X307"/>
  <c r="P16" i="435"/>
  <c r="W385" i="431"/>
  <c r="X385"/>
  <c r="R163"/>
  <c r="E4" i="396"/>
  <c r="E5" i="435"/>
  <c r="R287" i="431"/>
  <c r="N239"/>
  <c r="L11" i="435" s="1"/>
  <c r="O239" i="431"/>
  <c r="M11" i="435" s="1"/>
  <c r="P287" i="431"/>
  <c r="N14" i="435" s="1"/>
  <c r="N7" i="431"/>
  <c r="L6" i="435" s="1"/>
  <c r="R7" i="431"/>
  <c r="N118"/>
  <c r="L7" i="435" s="1"/>
  <c r="P203" i="431"/>
  <c r="N10" i="435" s="1"/>
  <c r="R203" i="431"/>
  <c r="N287"/>
  <c r="L14" i="435" s="1"/>
  <c r="Q203" i="431"/>
  <c r="O10" i="435" s="1"/>
  <c r="R239" i="431"/>
  <c r="O287"/>
  <c r="M14" i="435" s="1"/>
  <c r="Q239" i="431"/>
  <c r="O11" i="435" s="1"/>
  <c r="P239" i="431"/>
  <c r="N11" i="435" s="1"/>
  <c r="Q287" i="431"/>
  <c r="O14" i="435" s="1"/>
  <c r="O203" i="431"/>
  <c r="M10" i="435" s="1"/>
  <c r="N203" i="431"/>
  <c r="L10" i="435" s="1"/>
  <c r="N135" i="431"/>
  <c r="R135"/>
  <c r="Q118"/>
  <c r="O7" i="435" s="1"/>
  <c r="Q135" i="431"/>
  <c r="O7"/>
  <c r="M6" i="435" s="1"/>
  <c r="Q7" i="431"/>
  <c r="O6" i="435" s="1"/>
  <c r="P118" i="431"/>
  <c r="N7" i="435" s="1"/>
  <c r="P7" i="431"/>
  <c r="N6" i="435" s="1"/>
  <c r="O118" i="431"/>
  <c r="M7" i="435" s="1"/>
  <c r="R118" i="431"/>
  <c r="P135"/>
  <c r="O135"/>
  <c r="G4" i="396" l="1"/>
  <c r="E23" i="435"/>
  <c r="F4" i="396"/>
  <c r="D23" i="435"/>
  <c r="P7"/>
  <c r="W118" i="431"/>
  <c r="X118"/>
  <c r="W135"/>
  <c r="X135"/>
  <c r="P10" i="435"/>
  <c r="W203" i="431"/>
  <c r="X203"/>
  <c r="P14" i="435"/>
  <c r="W287" i="431"/>
  <c r="X287"/>
  <c r="P11" i="435"/>
  <c r="W239" i="431"/>
  <c r="X239"/>
  <c r="P9" i="435"/>
  <c r="W163" i="431"/>
  <c r="X163"/>
  <c r="P6" i="435"/>
  <c r="W7" i="431"/>
  <c r="X7"/>
  <c r="P8" i="435"/>
  <c r="R491" i="431"/>
  <c r="P491"/>
  <c r="N8" i="435"/>
  <c r="N20" s="1"/>
  <c r="M8"/>
  <c r="O491" i="431"/>
  <c r="O8" i="435"/>
  <c r="O20" s="1"/>
  <c r="Q491" i="431"/>
  <c r="L8" i="435"/>
  <c r="N491" i="431"/>
  <c r="F5" i="435"/>
  <c r="O6" i="431"/>
  <c r="Q6"/>
  <c r="P6"/>
  <c r="R6"/>
  <c r="N6"/>
  <c r="L20" i="435" l="1"/>
  <c r="M20"/>
  <c r="H4" i="396"/>
  <c r="F23" i="435"/>
  <c r="P20"/>
  <c r="W6" i="431"/>
  <c r="X6"/>
  <c r="W491"/>
  <c r="X491"/>
  <c r="G5" i="435"/>
  <c r="I4" i="396" l="1"/>
  <c r="G23" i="435"/>
  <c r="H5"/>
  <c r="J4" i="396" l="1"/>
  <c r="H23" i="435"/>
  <c r="I5"/>
  <c r="K4" i="396" l="1"/>
  <c r="I23" i="435"/>
  <c r="J5"/>
  <c r="L4" i="396" l="1"/>
  <c r="J23" i="435"/>
  <c r="K5"/>
  <c r="M4" i="396" l="1"/>
  <c r="K23" i="435"/>
  <c r="N5" l="1"/>
  <c r="B6" i="431"/>
  <c r="N23" i="435" l="1"/>
  <c r="O5"/>
  <c r="O23" l="1"/>
  <c r="P5"/>
  <c r="P23" l="1"/>
  <c r="Q5"/>
  <c r="N34" i="447"/>
  <c r="M34" l="1"/>
</calcChain>
</file>

<file path=xl/sharedStrings.xml><?xml version="1.0" encoding="utf-8"?>
<sst xmlns="http://schemas.openxmlformats.org/spreadsheetml/2006/main" count="1628" uniqueCount="1061">
  <si>
    <t>Director</t>
  </si>
  <si>
    <t>TOTAL</t>
  </si>
  <si>
    <t>Utilities</t>
  </si>
  <si>
    <t>Division Superintendent</t>
  </si>
  <si>
    <t>-</t>
  </si>
  <si>
    <t>Deputy Superintendent</t>
  </si>
  <si>
    <t>$ -</t>
  </si>
  <si>
    <t>Certified Athletic Trainer</t>
  </si>
  <si>
    <t>Librarian</t>
  </si>
  <si>
    <t>Custodian</t>
  </si>
  <si>
    <t>Assistant Superintendent</t>
  </si>
  <si>
    <t>Career Center Specialist</t>
  </si>
  <si>
    <t>TOTAL EXPENDITURES</t>
  </si>
  <si>
    <t>Position Detail by Position Type</t>
  </si>
  <si>
    <t>FY 2007-2011</t>
  </si>
  <si>
    <t>Divisionwide Counsel</t>
  </si>
  <si>
    <t>Leadership Team Total</t>
  </si>
  <si>
    <t>Principal-Elementary School</t>
  </si>
  <si>
    <t>Principal-Middle School</t>
  </si>
  <si>
    <t>Principal-High School</t>
  </si>
  <si>
    <t>Principal-Special Education</t>
  </si>
  <si>
    <t>Principal-Alternative High School</t>
  </si>
  <si>
    <t>Principals Total</t>
  </si>
  <si>
    <t>Assistant Principal-Elementary School</t>
  </si>
  <si>
    <t>Assistant Principal-Middle School</t>
  </si>
  <si>
    <t>Assistant Principal-High School</t>
  </si>
  <si>
    <t>Assistant Principal-Special Education</t>
  </si>
  <si>
    <t>Assistant Principal-Alternative</t>
  </si>
  <si>
    <t>Director-Student Activities</t>
  </si>
  <si>
    <t>Director-Guidance</t>
  </si>
  <si>
    <t>Assistant Principals Total</t>
  </si>
  <si>
    <t>Coordinator</t>
  </si>
  <si>
    <t>Supervisors Total</t>
  </si>
  <si>
    <t>Hearing Officer/Assistant</t>
  </si>
  <si>
    <t>Executive Assistant</t>
  </si>
  <si>
    <t>Auditor</t>
  </si>
  <si>
    <t>Functional Supervisor</t>
  </si>
  <si>
    <t>Psychologist</t>
  </si>
  <si>
    <t>Social Worker</t>
  </si>
  <si>
    <t>Instructional Specialist</t>
  </si>
  <si>
    <t>Business Specialist</t>
  </si>
  <si>
    <t>Technical Specialist</t>
  </si>
  <si>
    <t>Specialists Total</t>
  </si>
  <si>
    <t>Technician</t>
  </si>
  <si>
    <t>Safety/Security Specialist</t>
  </si>
  <si>
    <t>Safety/Security Assistant</t>
  </si>
  <si>
    <t>Technical Personnel Total</t>
  </si>
  <si>
    <t>Teacher-Kindergarten</t>
  </si>
  <si>
    <t>Teacher-Elementary (1-6)</t>
  </si>
  <si>
    <t>Teacher Elementary - PE/Music/Art</t>
  </si>
  <si>
    <t>Teacher-Middle School</t>
  </si>
  <si>
    <t>Teacher-High School</t>
  </si>
  <si>
    <t>Teacher-Special Education</t>
  </si>
  <si>
    <t>Teacher-Reading</t>
  </si>
  <si>
    <t>Teacher-Title I</t>
  </si>
  <si>
    <t>Teacher-Elementary Art</t>
  </si>
  <si>
    <t>Teacher-GT Resource</t>
  </si>
  <si>
    <t>Teacher-Instrumental Music</t>
  </si>
  <si>
    <t>Teacher-Planetarium</t>
  </si>
  <si>
    <t>Teacher-Professional Technical</t>
  </si>
  <si>
    <t>Teacher-Work Experience Program</t>
  </si>
  <si>
    <t>Teacher-Instructional Support</t>
  </si>
  <si>
    <t>Guidance Counselor-Middle/High</t>
  </si>
  <si>
    <t>Guidance Counselor-Elementary School</t>
  </si>
  <si>
    <t>Audiologist</t>
  </si>
  <si>
    <t>Teacher-Staffing Reserve</t>
  </si>
  <si>
    <t>Physical/Occupational Therapist</t>
  </si>
  <si>
    <t>Teacher-Professional Technical Academy</t>
  </si>
  <si>
    <t>Teacher-Alternative Education</t>
  </si>
  <si>
    <t>Teacher-ESOL</t>
  </si>
  <si>
    <t>Teacher-Professional Technical Projects</t>
  </si>
  <si>
    <t>Teacher-Lab</t>
  </si>
  <si>
    <t>Teachers Total</t>
  </si>
  <si>
    <t>Instructional Assistant-Kindergarten</t>
  </si>
  <si>
    <t>Instructional Assistant-General</t>
  </si>
  <si>
    <t>Instructional Assistant-Special Education</t>
  </si>
  <si>
    <t>Instructional Assistant-Alternative Education</t>
  </si>
  <si>
    <t>Instructional Assistant-Specialized Program</t>
  </si>
  <si>
    <t>Instructional Assistant-Staffing Reserve</t>
  </si>
  <si>
    <t>Instructional Assistants Total</t>
  </si>
  <si>
    <t>Public Health Training Assistant</t>
  </si>
  <si>
    <t>Special Education Attendant</t>
  </si>
  <si>
    <t>Specialized Assistants Total</t>
  </si>
  <si>
    <t>Office Assistant-Elementary School</t>
  </si>
  <si>
    <t>Office Assistant-Middle School</t>
  </si>
  <si>
    <t>Office Assistant-Secondary</t>
  </si>
  <si>
    <t>Office Assistant-Special Education</t>
  </si>
  <si>
    <t>Program/Administrative Assistant</t>
  </si>
  <si>
    <t>Technical Assistant</t>
  </si>
  <si>
    <t>Office Assistant Personnel Total</t>
  </si>
  <si>
    <t>Tradesperson</t>
  </si>
  <si>
    <t>Security Officer</t>
  </si>
  <si>
    <t>Trades Personnel Total</t>
  </si>
  <si>
    <t>Field Custodian</t>
  </si>
  <si>
    <t>Plant Operations Monitor</t>
  </si>
  <si>
    <t>Custodial Personnel Total</t>
  </si>
  <si>
    <t>Route Supervisor</t>
  </si>
  <si>
    <t>SCHOOL OPERATING FUND TOTAL</t>
  </si>
  <si>
    <t>Teacher-FECEP</t>
  </si>
  <si>
    <t>Regular salaries</t>
  </si>
  <si>
    <t>Salary supplements</t>
  </si>
  <si>
    <t>Employee benefits</t>
  </si>
  <si>
    <t>Mat'l and supplies</t>
  </si>
  <si>
    <t>Travel expenses</t>
  </si>
  <si>
    <t>Other operating expenses</t>
  </si>
  <si>
    <t>Maintenance by contractors</t>
  </si>
  <si>
    <t>County services</t>
  </si>
  <si>
    <t>Capital expenses</t>
  </si>
  <si>
    <t>Transfer out</t>
  </si>
  <si>
    <t>Construction &amp; insurance</t>
  </si>
  <si>
    <t>http://www.fcps.edu/fs/budget/budgetdocuments.shtml</t>
  </si>
  <si>
    <t>All budget documents, all years</t>
  </si>
  <si>
    <t>http://www.fcps.edu/fs/budget/docs/prioryear/04approved.pdf</t>
  </si>
  <si>
    <t>Hourly salaries contracted</t>
  </si>
  <si>
    <t>Hourly salaries non contracted</t>
  </si>
  <si>
    <t>FY</t>
  </si>
  <si>
    <t>Actual</t>
  </si>
  <si>
    <t>Estimate</t>
  </si>
  <si>
    <t>Approved</t>
  </si>
  <si>
    <t>Page 302</t>
  </si>
  <si>
    <t>http://www.fcps.edu/fs/budget/priorbudgetdocuments.shtml</t>
  </si>
  <si>
    <t xml:space="preserve">102PRINCIPALS </t>
  </si>
  <si>
    <t xml:space="preserve">104ASSISTANT PRINCIPALS </t>
  </si>
  <si>
    <t xml:space="preserve">106SUPERVISORS </t>
  </si>
  <si>
    <t xml:space="preserve">108SPECIALISTS </t>
  </si>
  <si>
    <t xml:space="preserve">109TECHNICAL PERSONNEL </t>
  </si>
  <si>
    <t>http://www.fcps.edu/fs/budget/documents/proposed/FY14/FY2014ProposedBudget.pdf</t>
  </si>
  <si>
    <t>Proposed</t>
  </si>
  <si>
    <t xml:space="preserve">110TEACHERS </t>
  </si>
  <si>
    <t xml:space="preserve">114INSTRUCTIONAL ASSISTANTS </t>
  </si>
  <si>
    <t xml:space="preserve">120OFFICE ASSISTANT PERSONNEL </t>
  </si>
  <si>
    <t xml:space="preserve">122TRADES PERSONNEL </t>
  </si>
  <si>
    <t xml:space="preserve">FOOD AND NUTRITION FUND </t>
  </si>
  <si>
    <t xml:space="preserve">1060 DIRECTOR </t>
  </si>
  <si>
    <t xml:space="preserve">1061 COORDINATOR </t>
  </si>
  <si>
    <t xml:space="preserve">1083 BUSINESS SPECIALIST </t>
  </si>
  <si>
    <t xml:space="preserve">1090 TECHNICIAN </t>
  </si>
  <si>
    <t xml:space="preserve">1204 PROGRAM/ADMINISTRATIVE ASSISTANT </t>
  </si>
  <si>
    <t xml:space="preserve">1206 TECHNICAL ASSISTANT </t>
  </si>
  <si>
    <t xml:space="preserve">1220 TRADESPERSON </t>
  </si>
  <si>
    <t xml:space="preserve">GRANTS AND SELF SUPPORTING FUND </t>
  </si>
  <si>
    <t xml:space="preserve">1020 PRINCIPAL ES </t>
  </si>
  <si>
    <t xml:space="preserve">1044 ASST PRINCIPAL ALT </t>
  </si>
  <si>
    <t xml:space="preserve">1066 FUNCTIONAL SUPERVISOR </t>
  </si>
  <si>
    <t xml:space="preserve">1081 SOCIAL WORKER </t>
  </si>
  <si>
    <t xml:space="preserve">1082 INSTRUCTIONAL SPECIALIST </t>
  </si>
  <si>
    <t xml:space="preserve">1087 TECH SPECIALIST </t>
  </si>
  <si>
    <t xml:space="preserve">1103 TCHR MS </t>
  </si>
  <si>
    <t xml:space="preserve">1104 TCHR HS </t>
  </si>
  <si>
    <t xml:space="preserve">1105 TCHR SPECIAL ED </t>
  </si>
  <si>
    <t xml:space="preserve">1109 TCHR TITLE I </t>
  </si>
  <si>
    <t xml:space="preserve">1110 TCHR-TITLE I PARENT INVOLVEMENT 0.0 0.0 </t>
  </si>
  <si>
    <t xml:space="preserve">1112 TCHR FECEP </t>
  </si>
  <si>
    <t xml:space="preserve">1118 TCHR INSTRL SUPPORT </t>
  </si>
  <si>
    <t xml:space="preserve">1119 SCHOOL COUNS SVS MS/HS 0.0 0.0 </t>
  </si>
  <si>
    <t xml:space="preserve">1120 SCHOOL COUNS SVS ES 0.0 </t>
  </si>
  <si>
    <t xml:space="preserve">1133 TCHR ALTERNATIVE ED </t>
  </si>
  <si>
    <t xml:space="preserve">1134 TCHR ESL </t>
  </si>
  <si>
    <t>1142 INSTRL ASSIST SP ED 0.0 0.0 0.0 0.</t>
  </si>
  <si>
    <t xml:space="preserve">1144 INSTRL ASSIST SP PRG </t>
  </si>
  <si>
    <t xml:space="preserve">1146 IA- TITLE I </t>
  </si>
  <si>
    <t xml:space="preserve">ADULT AND COMMUNITY EDUCATION FUND </t>
  </si>
  <si>
    <t xml:space="preserve">1066 FUNCTIONAL SUPERVISOR 0.0 0.0 0.0 </t>
  </si>
  <si>
    <t>1101 TCHR ES (1-6)</t>
  </si>
  <si>
    <t xml:space="preserve">1092 CAREER CENTER SPEC 0.0 0.0 0.0 0.0 </t>
  </si>
  <si>
    <t xml:space="preserve">1104 TCHR HS 0.0 0.0 0.0 </t>
  </si>
  <si>
    <t xml:space="preserve">1135 TCHR PROF TECH PROJ </t>
  </si>
  <si>
    <t xml:space="preserve">CONSTRUCTION FUND </t>
  </si>
  <si>
    <t>1060 DIRECTOR 0.</t>
  </si>
  <si>
    <t xml:space="preserve">1066 FUNCTIONAL SUPERVISOR 0.0 </t>
  </si>
  <si>
    <t xml:space="preserve">INSURANCE FUND </t>
  </si>
  <si>
    <t xml:space="preserve">HEALTH AND FLEXIBLE BENEFITS FUND </t>
  </si>
  <si>
    <t xml:space="preserve">1087 TECH SPECIALIST 0.0 0.0 0.0 0.0 </t>
  </si>
  <si>
    <t xml:space="preserve">CENTRAL PROCUREMENT FUND </t>
  </si>
  <si>
    <t xml:space="preserve">ER-FC FUND </t>
  </si>
  <si>
    <t>Attorney</t>
  </si>
  <si>
    <t>Transportation personnel</t>
  </si>
  <si>
    <t>Pg 184 of FY 2014 Proposed Budget</t>
  </si>
  <si>
    <t>Pg 396 of FY 2011 approved budget</t>
  </si>
  <si>
    <t>FY:</t>
  </si>
  <si>
    <t xml:space="preserve">TOTAL REVENUE </t>
  </si>
  <si>
    <t xml:space="preserve">## TRANSFERS IN - COUNTY </t>
  </si>
  <si>
    <t xml:space="preserve">### SCHOOL OPERATIONS </t>
  </si>
  <si>
    <t xml:space="preserve">### CABLE COMMUNICATION 0 0 </t>
  </si>
  <si>
    <t xml:space="preserve">### COUNTY FUNDS/GRANTS 0 </t>
  </si>
  <si>
    <t xml:space="preserve">### STATE REVENUE </t>
  </si>
  <si>
    <t xml:space="preserve">## SALES TAX RECEIPTS </t>
  </si>
  <si>
    <t xml:space="preserve">### SALES TAX </t>
  </si>
  <si>
    <t xml:space="preserve">## SOQ/EQUALIZED ACCOUNTS </t>
  </si>
  <si>
    <t xml:space="preserve">### BASIC SCHOOL AID </t>
  </si>
  <si>
    <t xml:space="preserve">### TEXTBOOKS PAYMENT 0 </t>
  </si>
  <si>
    <t xml:space="preserve">### GIFTED EDUCATION </t>
  </si>
  <si>
    <t xml:space="preserve">### REMEDIAL EDUCATION </t>
  </si>
  <si>
    <t xml:space="preserve">### SPECIAL EDUCATION </t>
  </si>
  <si>
    <t xml:space="preserve">### VOCATIONAL </t>
  </si>
  <si>
    <t xml:space="preserve">### SOCIAL SECURITY </t>
  </si>
  <si>
    <t xml:space="preserve">### STATE RETIREMENT </t>
  </si>
  <si>
    <t xml:space="preserve">### STATE GROUP LIFE INS. </t>
  </si>
  <si>
    <t xml:space="preserve">## INCENTIVE PROGRAMS 0 </t>
  </si>
  <si>
    <t xml:space="preserve">### GOVERNOR'S SCHOOL 0 </t>
  </si>
  <si>
    <t xml:space="preserve">### LIMITED TERM INCENTIVE 0 0 </t>
  </si>
  <si>
    <t xml:space="preserve">## CATEGORICAL PROGRAMS </t>
  </si>
  <si>
    <t xml:space="preserve">### HOMEBOUND </t>
  </si>
  <si>
    <t xml:space="preserve">## OTHER STATE AID </t>
  </si>
  <si>
    <t xml:space="preserve">### VISUALLY HANDICAPPED AID </t>
  </si>
  <si>
    <t xml:space="preserve">### GAE-ADULT SEC ED </t>
  </si>
  <si>
    <t xml:space="preserve">## STATE GRANTS </t>
  </si>
  <si>
    <t xml:space="preserve">### STATE GRANTS </t>
  </si>
  <si>
    <t xml:space="preserve">## LOTTERY FUNDED </t>
  </si>
  <si>
    <t xml:space="preserve">### AT RISK </t>
  </si>
  <si>
    <t xml:space="preserve">### FOSTER CARE </t>
  </si>
  <si>
    <t xml:space="preserve">### GOVERNOR'S SCHOOL </t>
  </si>
  <si>
    <t>### REDUCED K-3</t>
  </si>
  <si>
    <t xml:space="preserve">### ENGLISH AS A SECOND LANGUAGE 0 </t>
  </si>
  <si>
    <t xml:space="preserve">### SPECIAL EDUCATION REGIONAL </t>
  </si>
  <si>
    <t xml:space="preserve">### EARLY READING INTERVENTION </t>
  </si>
  <si>
    <t xml:space="preserve">### SOL ALGEBRA READINESS </t>
  </si>
  <si>
    <t xml:space="preserve">### LIMITED TERM LOTTERY 0 0 </t>
  </si>
  <si>
    <t xml:space="preserve">### FEDERAL REVENUE </t>
  </si>
  <si>
    <t xml:space="preserve">## IMPACT AID </t>
  </si>
  <si>
    <t xml:space="preserve">### IMPACT AID </t>
  </si>
  <si>
    <t xml:space="preserve">### IMPACT AID-SEVERE DISBLD DOD </t>
  </si>
  <si>
    <t xml:space="preserve">## FEDERAL GRANTS </t>
  </si>
  <si>
    <t xml:space="preserve">### EDUCATION JOBS FUND 0 0 </t>
  </si>
  <si>
    <t xml:space="preserve">### STATE STABILIZATION - ARRA </t>
  </si>
  <si>
    <t xml:space="preserve">### PRESCHOOL - ARRA </t>
  </si>
  <si>
    <t xml:space="preserve">### FEDERAL GRANTS </t>
  </si>
  <si>
    <t xml:space="preserve">### SPECIAL EDUCATION-PERKINS </t>
  </si>
  <si>
    <t xml:space="preserve">### SPEC ED HEARING APPEALS-FEDERAL </t>
  </si>
  <si>
    <t xml:space="preserve">### PROF TECH EDUCATION-PERKINS </t>
  </si>
  <si>
    <t xml:space="preserve">## E-RATE </t>
  </si>
  <si>
    <t xml:space="preserve">## SPECIAL EDUCATION </t>
  </si>
  <si>
    <t xml:space="preserve">### IDEA - ARRA </t>
  </si>
  <si>
    <t xml:space="preserve">## JUNIOR ROTC PROGRAM </t>
  </si>
  <si>
    <t xml:space="preserve">### NJROTC PROGRAM </t>
  </si>
  <si>
    <t xml:space="preserve">## FAIRFAX CITY </t>
  </si>
  <si>
    <t xml:space="preserve">### FAIRFAX CITY EDUCATION CONTRACT </t>
  </si>
  <si>
    <t xml:space="preserve">## DAY SCHOOL TUITION </t>
  </si>
  <si>
    <t xml:space="preserve">### OUT-OF-COUNTY INDIVIDUALS </t>
  </si>
  <si>
    <t xml:space="preserve">### VA SCHOOL DISTRICTS (SPECIAL ED) </t>
  </si>
  <si>
    <t xml:space="preserve">## ADULT TUITION </t>
  </si>
  <si>
    <t xml:space="preserve">### ALTERNATIVE SCHOOL </t>
  </si>
  <si>
    <t xml:space="preserve">### ADULT GENERAL EDUCATION </t>
  </si>
  <si>
    <t xml:space="preserve">### VOC EDUCATION LPN </t>
  </si>
  <si>
    <t xml:space="preserve">## SUMMER SCHOOL TUITION </t>
  </si>
  <si>
    <t xml:space="preserve">### SUMMER SCHOOL TUITION </t>
  </si>
  <si>
    <t xml:space="preserve">### INTERSESSION CLASS TUITION </t>
  </si>
  <si>
    <t xml:space="preserve">## OTHER FEES </t>
  </si>
  <si>
    <t xml:space="preserve">### DUES DEDUCTION FEES </t>
  </si>
  <si>
    <t xml:space="preserve">### STAFF DEVELOPMENT FEES </t>
  </si>
  <si>
    <t xml:space="preserve">### MONOPOLE FEE </t>
  </si>
  <si>
    <t xml:space="preserve">## SCHOOL FEES </t>
  </si>
  <si>
    <t xml:space="preserve">### MUSICAL INSTRUMENT REPAIR FEES </t>
  </si>
  <si>
    <t xml:space="preserve">### NATIONAL SYMPHONY CONCERT FEES </t>
  </si>
  <si>
    <t xml:space="preserve">### FIELD TRIP FEES </t>
  </si>
  <si>
    <t xml:space="preserve">### STUDENT PARKING FEES </t>
  </si>
  <si>
    <t xml:space="preserve">### ATHLETIC FEES </t>
  </si>
  <si>
    <t xml:space="preserve">### MISCELLANEOUS REVENUE </t>
  </si>
  <si>
    <t xml:space="preserve">## INSURANCE CLAIMS &amp; RESTITUTION </t>
  </si>
  <si>
    <t xml:space="preserve">### REBATES &amp; INSURANCE PROCEEDS </t>
  </si>
  <si>
    <t xml:space="preserve">### VANDALISM &amp; REPAIR </t>
  </si>
  <si>
    <t xml:space="preserve">### RESTITUTION </t>
  </si>
  <si>
    <t xml:space="preserve">### LOST &amp; DAMAGED PROPERTY </t>
  </si>
  <si>
    <t xml:space="preserve">### SETTLEMENT PROCEEDS </t>
  </si>
  <si>
    <t xml:space="preserve">## PRIVATE GRANTS </t>
  </si>
  <si>
    <t xml:space="preserve">### PRIVATE INDUSTRY GRANTS </t>
  </si>
  <si>
    <t xml:space="preserve">### FAIRFAX EDUCATION FOUNDATION </t>
  </si>
  <si>
    <t xml:space="preserve">## OTHER REVENUE </t>
  </si>
  <si>
    <t xml:space="preserve">### LOCAL FUND EXPENDITURES </t>
  </si>
  <si>
    <t xml:space="preserve">### EMPLOYEES ON LOAN TO OTHER AGENCIES </t>
  </si>
  <si>
    <t xml:space="preserve">### EDUCATION FOUNDATION </t>
  </si>
  <si>
    <t xml:space="preserve">### EXTRA CURRICULAR CHARGES </t>
  </si>
  <si>
    <t xml:space="preserve">## DONATIONS </t>
  </si>
  <si>
    <t xml:space="preserve">### OTHER DONATIONS </t>
  </si>
  <si>
    <t xml:space="preserve">## FACILITIES USE </t>
  </si>
  <si>
    <t xml:space="preserve">### FACILITIES USE RENTAL INCOME </t>
  </si>
  <si>
    <t xml:space="preserve">### FACILITIES USE-CUMMULATIVE DEPOSITS </t>
  </si>
  <si>
    <t xml:space="preserve">## SALE OF PROPERTY </t>
  </si>
  <si>
    <t xml:space="preserve">### SALE OF USED EQUIPMENT </t>
  </si>
  <si>
    <t xml:space="preserve">### SALE OF VEHICLES </t>
  </si>
  <si>
    <t xml:space="preserve">### SALE OF SALVAGE </t>
  </si>
  <si>
    <t xml:space="preserve">Total Expenditures </t>
  </si>
  <si>
    <t xml:space="preserve">### REGULAR SALARIES - CONTRACTED </t>
  </si>
  <si>
    <t xml:space="preserve">## LEADERSHIP TEAM </t>
  </si>
  <si>
    <t xml:space="preserve">### DIVISION SUPT </t>
  </si>
  <si>
    <t xml:space="preserve">### DIVISIONWIDE COUNSEL </t>
  </si>
  <si>
    <t xml:space="preserve">## PRINCIPALS </t>
  </si>
  <si>
    <t xml:space="preserve">### PRINCIPAL ES </t>
  </si>
  <si>
    <t xml:space="preserve">### PRINCIPAL MS </t>
  </si>
  <si>
    <t xml:space="preserve">### PRINCIPAL HS </t>
  </si>
  <si>
    <t xml:space="preserve">### PRINCIPAL SPECL ED </t>
  </si>
  <si>
    <t xml:space="preserve">### PRINCIPAL ALT HS </t>
  </si>
  <si>
    <t xml:space="preserve">## ASSISTANT PRINCIPALS </t>
  </si>
  <si>
    <t xml:space="preserve">### ASST PRINCIPAL ES </t>
  </si>
  <si>
    <t xml:space="preserve">### ASST PRINCIPAL MS </t>
  </si>
  <si>
    <t xml:space="preserve">### ASST PRINCIPAL HS </t>
  </si>
  <si>
    <t xml:space="preserve">### ASST PRINCPAL SP ED </t>
  </si>
  <si>
    <t xml:space="preserve">### ASST PRINCIPAL ALT </t>
  </si>
  <si>
    <t xml:space="preserve">### STUDT ACT DIRECTOR </t>
  </si>
  <si>
    <t xml:space="preserve">### GUIDANCE DIRECTOR </t>
  </si>
  <si>
    <t xml:space="preserve">## SUPERVISORS </t>
  </si>
  <si>
    <t xml:space="preserve">### DIRECTOR </t>
  </si>
  <si>
    <t xml:space="preserve">### COORDINATOR </t>
  </si>
  <si>
    <t xml:space="preserve">## SPECIALISTS </t>
  </si>
  <si>
    <t xml:space="preserve">### HEARING OFFICER/ASST </t>
  </si>
  <si>
    <t xml:space="preserve">### EXECUTIVE ASSISTANT </t>
  </si>
  <si>
    <t xml:space="preserve">### AUDITOR </t>
  </si>
  <si>
    <t xml:space="preserve">### FUNCTIONAL SUPERVISOR </t>
  </si>
  <si>
    <t xml:space="preserve">### ATTORNEY </t>
  </si>
  <si>
    <t xml:space="preserve">### CERTIFIED ATHLETIC TRAINER </t>
  </si>
  <si>
    <t xml:space="preserve">### PSYCHOLOGIST </t>
  </si>
  <si>
    <t xml:space="preserve">### SOCIAL WORKER </t>
  </si>
  <si>
    <t xml:space="preserve">### INSTRUCTIONAL SPECIALIST </t>
  </si>
  <si>
    <t xml:space="preserve">### TECH SPECIALIST </t>
  </si>
  <si>
    <t xml:space="preserve">## TECHNICAL PERSONNEL </t>
  </si>
  <si>
    <t xml:space="preserve">### TECHNICIAN </t>
  </si>
  <si>
    <t xml:space="preserve">### SAFETY/SECURTY SPEC </t>
  </si>
  <si>
    <t xml:space="preserve">### SAFETY/SECURTY ASST </t>
  </si>
  <si>
    <t xml:space="preserve">## TEACHERS </t>
  </si>
  <si>
    <t xml:space="preserve">### TCHR KINDERGARTEN </t>
  </si>
  <si>
    <t>### TCHR ES (1-6)</t>
  </si>
  <si>
    <t xml:space="preserve">### TCHR ES - PE/MUSIC/ART </t>
  </si>
  <si>
    <t xml:space="preserve">### TCHR MS </t>
  </si>
  <si>
    <t xml:space="preserve">### TCHR HS </t>
  </si>
  <si>
    <t xml:space="preserve">### TCHR SPECIAL ED </t>
  </si>
  <si>
    <t xml:space="preserve">### TCHR READING </t>
  </si>
  <si>
    <t xml:space="preserve">### TCHR TITLE I </t>
  </si>
  <si>
    <t xml:space="preserve">### TCHR ES ART </t>
  </si>
  <si>
    <t xml:space="preserve">### TCHR GT RESOURCE </t>
  </si>
  <si>
    <t xml:space="preserve">### TCHR INSTMNTL MUSIC </t>
  </si>
  <si>
    <t xml:space="preserve">### TCHR PLANETARIUM </t>
  </si>
  <si>
    <t xml:space="preserve">### TCHR PROF TECH </t>
  </si>
  <si>
    <t xml:space="preserve">### TCHR WORK EXPER PRG </t>
  </si>
  <si>
    <t xml:space="preserve">### TCHR INSTRL SUPPORT </t>
  </si>
  <si>
    <t xml:space="preserve">### SCHOOL COUNS SVS MS/HS </t>
  </si>
  <si>
    <t xml:space="preserve">### SCHOOL COUNS SVS ES </t>
  </si>
  <si>
    <t xml:space="preserve">### LIBRARIAN </t>
  </si>
  <si>
    <t xml:space="preserve">### AUDIOLOGIST </t>
  </si>
  <si>
    <t xml:space="preserve">### TCHR STAFFNG RESRVE </t>
  </si>
  <si>
    <t xml:space="preserve">### TCHR PROF TECH ACAD </t>
  </si>
  <si>
    <t xml:space="preserve">### TCHR ALTERNATIVE ED </t>
  </si>
  <si>
    <t xml:space="preserve">### TCHR ESL </t>
  </si>
  <si>
    <t xml:space="preserve">### TCHR PROF TECH PROJ </t>
  </si>
  <si>
    <t xml:space="preserve">### TCHR LAB </t>
  </si>
  <si>
    <t xml:space="preserve">## INSTRUCTIONAL ASSISTANTS </t>
  </si>
  <si>
    <t xml:space="preserve">### INSTRUCTL ASSIST K </t>
  </si>
  <si>
    <t xml:space="preserve">### INSTRL ASSIST GENRL </t>
  </si>
  <si>
    <t xml:space="preserve">### INSTRL ASSIST SP ED </t>
  </si>
  <si>
    <t xml:space="preserve">### INSTRL ASSIST ALT </t>
  </si>
  <si>
    <t xml:space="preserve">### INSTRL ASSIST SP PRG </t>
  </si>
  <si>
    <t xml:space="preserve">### INSTRL ASSIST RESRV </t>
  </si>
  <si>
    <t xml:space="preserve">SPECIALIZED ASSISTANTS </t>
  </si>
  <si>
    <t xml:space="preserve">### PUB HLTH TRN ASSIST </t>
  </si>
  <si>
    <t xml:space="preserve">### SPECIAL EDUCATION ATTENDANT </t>
  </si>
  <si>
    <t xml:space="preserve">## OFFICE ASSISTANT PERSONNEL </t>
  </si>
  <si>
    <t xml:space="preserve">### OFFICE ASSIST ES </t>
  </si>
  <si>
    <t xml:space="preserve">### OFFICE ASSIST MS </t>
  </si>
  <si>
    <t xml:space="preserve">### OFFICE ASSIST SEC </t>
  </si>
  <si>
    <t xml:space="preserve">### OFFICE ASSIST SP ED </t>
  </si>
  <si>
    <t xml:space="preserve">### PROGRAM/ADMINISTRATIVE ASSISTANT </t>
  </si>
  <si>
    <t xml:space="preserve">### TECHNICAL ASSISTANT </t>
  </si>
  <si>
    <t xml:space="preserve">## TRADES PERSONNEL </t>
  </si>
  <si>
    <t xml:space="preserve">### TRADESPERSON </t>
  </si>
  <si>
    <t xml:space="preserve">### SECURITY OFFICER </t>
  </si>
  <si>
    <t xml:space="preserve">## CUSTODIAL PERSONNEL </t>
  </si>
  <si>
    <t xml:space="preserve">### CUSTODIAN </t>
  </si>
  <si>
    <t xml:space="preserve">### FIELD CUSTODIAN </t>
  </si>
  <si>
    <t xml:space="preserve">### PLANT OPERATIONS MONITOR </t>
  </si>
  <si>
    <t xml:space="preserve">## TRANSPORTATION PERSONNEL </t>
  </si>
  <si>
    <t xml:space="preserve">## SALARY ADJUSTMENTS </t>
  </si>
  <si>
    <t xml:space="preserve">### TURNOVER </t>
  </si>
  <si>
    <t xml:space="preserve">### VACANCY </t>
  </si>
  <si>
    <t xml:space="preserve">### HOURLY SALARIES - CONTRACTED </t>
  </si>
  <si>
    <t xml:space="preserve">## OVERTIME </t>
  </si>
  <si>
    <t xml:space="preserve">### OVERTIME </t>
  </si>
  <si>
    <t xml:space="preserve">### OVERBASE SALARIES </t>
  </si>
  <si>
    <t xml:space="preserve">## TRANSPORTATION </t>
  </si>
  <si>
    <t xml:space="preserve">### BUS DRIVER </t>
  </si>
  <si>
    <t xml:space="preserve">### BUS ATTENDANT </t>
  </si>
  <si>
    <t xml:space="preserve">### BUS DRVR - FIELD TRIP </t>
  </si>
  <si>
    <t xml:space="preserve">### PERFRM ACT FLD TRIP </t>
  </si>
  <si>
    <t xml:space="preserve">### VAN DRIVER - TRANSPORTATION </t>
  </si>
  <si>
    <t xml:space="preserve">## FIELD TRIPS </t>
  </si>
  <si>
    <t xml:space="preserve">### BUS DRVR VHSL TRIP </t>
  </si>
  <si>
    <t xml:space="preserve">### MILEAGE ONLY VHSL TRIP </t>
  </si>
  <si>
    <t xml:space="preserve">### HOURLY SALARIES - NONCONTRACTED </t>
  </si>
  <si>
    <t xml:space="preserve">## HOURLY SALARIES </t>
  </si>
  <si>
    <t xml:space="preserve">### HRLY TEACHER </t>
  </si>
  <si>
    <t xml:space="preserve">### HRLY TECHNICAL </t>
  </si>
  <si>
    <t xml:space="preserve">### HRLY OFFICE ASSIST </t>
  </si>
  <si>
    <t xml:space="preserve">### HRLY CUSTODIAN </t>
  </si>
  <si>
    <t xml:space="preserve">### HRLY INSTRL ASSIST </t>
  </si>
  <si>
    <t xml:space="preserve">### HRLY DINING ASSIST </t>
  </si>
  <si>
    <t xml:space="preserve">### HRLY PROFESSIONAL </t>
  </si>
  <si>
    <t xml:space="preserve">### HOURLY TRADES </t>
  </si>
  <si>
    <t xml:space="preserve">### HRLY TEMP ALT DUTY </t>
  </si>
  <si>
    <t xml:space="preserve">### HRLY PARENT LIAISON </t>
  </si>
  <si>
    <t xml:space="preserve">### HOURLY PUBLIC HEALTH ATTENDANT </t>
  </si>
  <si>
    <t xml:space="preserve">### AFTER SCHOOL PROGRAMS </t>
  </si>
  <si>
    <t xml:space="preserve">### HRLY ACTNG SB ADMIN </t>
  </si>
  <si>
    <t xml:space="preserve">## SUBSTITUTE COSTS-LEAVE </t>
  </si>
  <si>
    <t xml:space="preserve">### SUBS SICK/PERSNL LV </t>
  </si>
  <si>
    <t xml:space="preserve">### SUBS OFFICL/VAC LV </t>
  </si>
  <si>
    <t xml:space="preserve">### SUBS STUDENT ACTIVS </t>
  </si>
  <si>
    <t xml:space="preserve">### SUBS ORGANIZATNL LV </t>
  </si>
  <si>
    <t xml:space="preserve">### SUBSTITUTE </t>
  </si>
  <si>
    <t xml:space="preserve">### SUBS S/T DISABILITY </t>
  </si>
  <si>
    <t xml:space="preserve">## SUBSTITUTE COSTS-TRAINING </t>
  </si>
  <si>
    <t xml:space="preserve">### SUBS TRAINING </t>
  </si>
  <si>
    <t xml:space="preserve">### SALARY SUPPLEMENTS </t>
  </si>
  <si>
    <t xml:space="preserve">## SUPPLEMENTS </t>
  </si>
  <si>
    <t xml:space="preserve">### SCHOOL BOARD MEMBER </t>
  </si>
  <si>
    <t xml:space="preserve">### COURT SUPPLEMENT </t>
  </si>
  <si>
    <t xml:space="preserve">### EXTRA DUTY SUPPLEMENT </t>
  </si>
  <si>
    <t xml:space="preserve">### ATHLETIC COACHING SUPPLEMENT </t>
  </si>
  <si>
    <t xml:space="preserve">### OUTSTAND PERF AWARD </t>
  </si>
  <si>
    <t xml:space="preserve">### RECRUITMENT BONUS </t>
  </si>
  <si>
    <t xml:space="preserve">### SALARY SUPPLEMENT </t>
  </si>
  <si>
    <t xml:space="preserve">### DEPT CHAIR STIPEND </t>
  </si>
  <si>
    <t xml:space="preserve">## SALARY PLACEHOLDERS </t>
  </si>
  <si>
    <t xml:space="preserve">### SALARY PLACEHOLDER </t>
  </si>
  <si>
    <t xml:space="preserve">### RECLASSIFCATN RESRV </t>
  </si>
  <si>
    <t xml:space="preserve">### DEGREE SUPPLEMENT </t>
  </si>
  <si>
    <t xml:space="preserve">### SCHOOL TESTING REQUIREMENTS </t>
  </si>
  <si>
    <t xml:space="preserve">## LEAVE PAYMENTS </t>
  </si>
  <si>
    <t xml:space="preserve">### ANNUAL LV PAYMENT </t>
  </si>
  <si>
    <t xml:space="preserve">### SICK LV PAYMENT </t>
  </si>
  <si>
    <t xml:space="preserve">### SICK LEAVE BANK </t>
  </si>
  <si>
    <t xml:space="preserve">### EXTENDED SICK LV </t>
  </si>
  <si>
    <t xml:space="preserve">### SEVERANCE PAY </t>
  </si>
  <si>
    <t xml:space="preserve">### S/T DISABILITY COMP </t>
  </si>
  <si>
    <t xml:space="preserve">## REIMBURSABLE SALARIES </t>
  </si>
  <si>
    <t xml:space="preserve">### COMMUNITY USE </t>
  </si>
  <si>
    <t xml:space="preserve">### FIELD TRIP GENERAL </t>
  </si>
  <si>
    <t xml:space="preserve">### SCHOOL ACTIVITIES </t>
  </si>
  <si>
    <t>## WORK PERFORMED FOR OTHERS (</t>
  </si>
  <si>
    <t>### WPFO - PERSONNEL (</t>
  </si>
  <si>
    <t xml:space="preserve">### GRANT INDIRECT COST RECOVERY </t>
  </si>
  <si>
    <t xml:space="preserve">### EMPLOYEE BENEFITS </t>
  </si>
  <si>
    <t xml:space="preserve">## RETIREMENT </t>
  </si>
  <si>
    <t xml:space="preserve">### VRS RETIREMENT </t>
  </si>
  <si>
    <t xml:space="preserve">### ERFC RETIREMENT </t>
  </si>
  <si>
    <t xml:space="preserve">### FCERS CNTY RETIREMT </t>
  </si>
  <si>
    <t xml:space="preserve">### VRS RETIREE MEDICAL </t>
  </si>
  <si>
    <t xml:space="preserve">## SOCIAL SECURITY </t>
  </si>
  <si>
    <t xml:space="preserve">## LIFE INSURANCE </t>
  </si>
  <si>
    <t xml:space="preserve">### STATE LIFE INSURNCE </t>
  </si>
  <si>
    <t xml:space="preserve">### CNTY LIFE INSURNCE </t>
  </si>
  <si>
    <t xml:space="preserve">## HEALTH INSURANCE </t>
  </si>
  <si>
    <t xml:space="preserve">### HEALTH CHOICE </t>
  </si>
  <si>
    <t xml:space="preserve">### KAISER </t>
  </si>
  <si>
    <t xml:space="preserve">### AETNA DENTAL </t>
  </si>
  <si>
    <t xml:space="preserve">### RETIREE HEALTH INSURANCE </t>
  </si>
  <si>
    <t xml:space="preserve">## SALARY PROTECTION </t>
  </si>
  <si>
    <t xml:space="preserve">### LONG TERM DISABILTY </t>
  </si>
  <si>
    <t xml:space="preserve">## WORKERS COMPENSATION </t>
  </si>
  <si>
    <t xml:space="preserve">### WORKERS COMP </t>
  </si>
  <si>
    <t xml:space="preserve">## UNEMPLOYMENT COMPENSATION </t>
  </si>
  <si>
    <t xml:space="preserve">### UNEMPLOYMENT COMP </t>
  </si>
  <si>
    <t>## EMPLOYEE BENEFITS PLACEHOLDERS (</t>
  </si>
  <si>
    <t>### EMPLOYEE BENEFITS (</t>
  </si>
  <si>
    <t xml:space="preserve">### EMPLYEE BEN VACANCY </t>
  </si>
  <si>
    <t xml:space="preserve">### EMPLYEE BEN TURNOVR </t>
  </si>
  <si>
    <t xml:space="preserve">### MATERIALS AND SUPPLIES </t>
  </si>
  <si>
    <t xml:space="preserve">## MATERIALS AND SUPPLIES </t>
  </si>
  <si>
    <t xml:space="preserve">### INSTRUCTL SUPPLIES </t>
  </si>
  <si>
    <t xml:space="preserve">### TEXTBOOKS </t>
  </si>
  <si>
    <t xml:space="preserve">### GEN OFFICE SUPPLIES </t>
  </si>
  <si>
    <t xml:space="preserve">### COMPUTER SUPPLIES </t>
  </si>
  <si>
    <t xml:space="preserve">### TESTS </t>
  </si>
  <si>
    <t xml:space="preserve">### CUSTODIAL SUPPLIES </t>
  </si>
  <si>
    <t xml:space="preserve">### POSTAL SERVICE </t>
  </si>
  <si>
    <t>### ADDL EQUIP &lt;$5000</t>
  </si>
  <si>
    <t xml:space="preserve">### FORMS/STATIONERY </t>
  </si>
  <si>
    <t xml:space="preserve">### LIBRARY COLLECTIONS </t>
  </si>
  <si>
    <t xml:space="preserve">### LIBRARY MATERIALS/SUPPLIES </t>
  </si>
  <si>
    <t xml:space="preserve">### PERIODICALS </t>
  </si>
  <si>
    <t xml:space="preserve">### REFERENCE BOOKS </t>
  </si>
  <si>
    <t xml:space="preserve">### AUDIO VISUAL SUPPLIES </t>
  </si>
  <si>
    <t xml:space="preserve">### BOOKBINDING </t>
  </si>
  <si>
    <t xml:space="preserve">### SCH FLEXIBLTY RESRV </t>
  </si>
  <si>
    <t>### FIXED ASSETS&gt;$5000</t>
  </si>
  <si>
    <t xml:space="preserve">### EMPLOYEE AWARDS AND RECOGNITION </t>
  </si>
  <si>
    <t xml:space="preserve">### SPECIAL FUNCTIONS </t>
  </si>
  <si>
    <t xml:space="preserve">### TECHNICAL EQUIP NON CAP </t>
  </si>
  <si>
    <t xml:space="preserve">### SOFTWARE NON CAP </t>
  </si>
  <si>
    <t xml:space="preserve">### TECHNOLOGY EQUIP NONCAPITALIZED </t>
  </si>
  <si>
    <t xml:space="preserve">## REPAIR &amp; MAINTENANCE MATERIALS </t>
  </si>
  <si>
    <t xml:space="preserve">### TOOLS </t>
  </si>
  <si>
    <t xml:space="preserve">### MAINTENANCE SUPPS </t>
  </si>
  <si>
    <t xml:space="preserve">### TELEPHONE MAINTENANCE </t>
  </si>
  <si>
    <t xml:space="preserve">### COMPUTR REPAIR PART </t>
  </si>
  <si>
    <t xml:space="preserve">## UTILITIES </t>
  </si>
  <si>
    <t xml:space="preserve">### FUEL OIL </t>
  </si>
  <si>
    <t xml:space="preserve">### NATURAL GAS </t>
  </si>
  <si>
    <t xml:space="preserve">### ELECTRICITY </t>
  </si>
  <si>
    <t xml:space="preserve">### LOCAL TELEPHONE </t>
  </si>
  <si>
    <t xml:space="preserve">### LONG DIST TELEPHONE </t>
  </si>
  <si>
    <t xml:space="preserve">### WATER </t>
  </si>
  <si>
    <t xml:space="preserve">### SEWER </t>
  </si>
  <si>
    <t xml:space="preserve">### REFUSE </t>
  </si>
  <si>
    <t xml:space="preserve">### CELLULAR/PAGER SVCS </t>
  </si>
  <si>
    <t xml:space="preserve">### SMDS LINES </t>
  </si>
  <si>
    <t xml:space="preserve">### ISDN LINES </t>
  </si>
  <si>
    <t xml:space="preserve">### OTHER OPERATING EXPENDITURES </t>
  </si>
  <si>
    <t xml:space="preserve">## TRAVEL </t>
  </si>
  <si>
    <t xml:space="preserve">### LOCAL TRAVEL </t>
  </si>
  <si>
    <t xml:space="preserve">### OFFICIAL TRAVEL </t>
  </si>
  <si>
    <t xml:space="preserve">### LEGISLATIVE TRAVEL </t>
  </si>
  <si>
    <t xml:space="preserve">### RECRUITMENT TRAVEL </t>
  </si>
  <si>
    <t xml:space="preserve">## STAFF TRAINING </t>
  </si>
  <si>
    <t xml:space="preserve">### TECHNICAL TRAINING </t>
  </si>
  <si>
    <t xml:space="preserve">### TUITION </t>
  </si>
  <si>
    <t xml:space="preserve">### PROFL DEVELOPMENT </t>
  </si>
  <si>
    <t xml:space="preserve">### SCHL BASED PROF DEV </t>
  </si>
  <si>
    <t xml:space="preserve">### STAFF DEVELOPMENT </t>
  </si>
  <si>
    <t xml:space="preserve">## AWARDS </t>
  </si>
  <si>
    <t xml:space="preserve">### ACADEMIC AWARDS </t>
  </si>
  <si>
    <t xml:space="preserve">### DIPLOMAS </t>
  </si>
  <si>
    <t xml:space="preserve">### AWARDS/BANQUETS </t>
  </si>
  <si>
    <t xml:space="preserve">## UNIFORMS </t>
  </si>
  <si>
    <t xml:space="preserve">### UNIFORMS </t>
  </si>
  <si>
    <t xml:space="preserve">## SCHOOL INITIATIVES </t>
  </si>
  <si>
    <t xml:space="preserve">### EQUAL OPPORTUN GRNT </t>
  </si>
  <si>
    <t xml:space="preserve">### SCHOOL INITIATIVES </t>
  </si>
  <si>
    <t xml:space="preserve">### POST-SEASON ACTIVS </t>
  </si>
  <si>
    <t xml:space="preserve">### COLLEGE NIGHT MATLS </t>
  </si>
  <si>
    <t xml:space="preserve">### OFFICIAL FEES </t>
  </si>
  <si>
    <t xml:space="preserve">### TARGET FUNDING </t>
  </si>
  <si>
    <t xml:space="preserve">## ADMIN./INDIRECT COSTS </t>
  </si>
  <si>
    <t xml:space="preserve">### ADMIN/INDIRECT COST </t>
  </si>
  <si>
    <t xml:space="preserve">## FEES </t>
  </si>
  <si>
    <t xml:space="preserve">### COPYRIGHTS </t>
  </si>
  <si>
    <t xml:space="preserve">### DUPLICATION RIGHTS FEES </t>
  </si>
  <si>
    <t xml:space="preserve">### PERMITS </t>
  </si>
  <si>
    <t xml:space="preserve">### PHYSICAL EXAMS </t>
  </si>
  <si>
    <t xml:space="preserve">### MEMBERSHIP FEES </t>
  </si>
  <si>
    <t xml:space="preserve">### ACCREDITATION </t>
  </si>
  <si>
    <t xml:space="preserve">### ADMISSION FEES </t>
  </si>
  <si>
    <t xml:space="preserve">### SP ED HEARNG APPEALS </t>
  </si>
  <si>
    <t xml:space="preserve">### REIMBURSEMENTS </t>
  </si>
  <si>
    <t xml:space="preserve">### SETTLEMENT FEES </t>
  </si>
  <si>
    <t xml:space="preserve">## CONTINGENCY </t>
  </si>
  <si>
    <t xml:space="preserve">### SCHOOL MATLS RESRVE </t>
  </si>
  <si>
    <t xml:space="preserve">### UNALLOCATED GRANTS </t>
  </si>
  <si>
    <t xml:space="preserve">### FLEXIBILITY RESERVE </t>
  </si>
  <si>
    <t xml:space="preserve">### CONTINGENCY RESERVE </t>
  </si>
  <si>
    <t>## WORK PERFORMED FOR OTHERS - MATERIALS (</t>
  </si>
  <si>
    <t>### WPFO MATERIALS (</t>
  </si>
  <si>
    <t>### WPFO F/S INDIR COST (</t>
  </si>
  <si>
    <t xml:space="preserve">### PRIVATIZED SERVICES </t>
  </si>
  <si>
    <t xml:space="preserve">## MAINTENANCE CONTRACTS </t>
  </si>
  <si>
    <t xml:space="preserve">### COMPUTER EQUIP SVC </t>
  </si>
  <si>
    <t xml:space="preserve">### OFFICE EQUIP SVC </t>
  </si>
  <si>
    <t xml:space="preserve">### COPIER SERVICE </t>
  </si>
  <si>
    <t xml:space="preserve">### MUSIC INSTRUMNT SVC </t>
  </si>
  <si>
    <t xml:space="preserve">### OTHER SVCS CONTRACT </t>
  </si>
  <si>
    <t xml:space="preserve">### SOFTWARE MAINTENANCE </t>
  </si>
  <si>
    <t xml:space="preserve">## CONTRACTED SERVICES </t>
  </si>
  <si>
    <t xml:space="preserve">### LEGAL FEES </t>
  </si>
  <si>
    <t xml:space="preserve">### ARCHITECTURAL FEES </t>
  </si>
  <si>
    <t xml:space="preserve">### ENGINEERING FEES </t>
  </si>
  <si>
    <t xml:space="preserve">### INVESTMENT SERVICES </t>
  </si>
  <si>
    <t xml:space="preserve">### MEDICAL FEES </t>
  </si>
  <si>
    <t xml:space="preserve">### NON-RESIDTL TUITION </t>
  </si>
  <si>
    <t xml:space="preserve">### STUDT/PARENT TRANSP </t>
  </si>
  <si>
    <t xml:space="preserve">### HOMEBOUND PAYMENTS </t>
  </si>
  <si>
    <t xml:space="preserve">### RECRUIT ADVERTISING </t>
  </si>
  <si>
    <t xml:space="preserve">### LEGAL NOTICE ADVERTISING </t>
  </si>
  <si>
    <t xml:space="preserve">### OTHER PROFESSL SVCS </t>
  </si>
  <si>
    <t xml:space="preserve">### CREDIT CARD DISCOUNT FEES </t>
  </si>
  <si>
    <t xml:space="preserve">### STD CLAIMS MNGMNT </t>
  </si>
  <si>
    <t xml:space="preserve">### INTERNAL PROFESSIONAL SERVICES </t>
  </si>
  <si>
    <t xml:space="preserve">### AUDIT FEES </t>
  </si>
  <si>
    <t xml:space="preserve">### TECHNICAL SERVICES </t>
  </si>
  <si>
    <t xml:space="preserve">## RENTAL FEES </t>
  </si>
  <si>
    <t xml:space="preserve">### EQUIP/FURNTURE RNTL </t>
  </si>
  <si>
    <t xml:space="preserve">### COPIER RENTAL </t>
  </si>
  <si>
    <t xml:space="preserve">### SHORT TERM RENTAL &amp; RELATED COSTS </t>
  </si>
  <si>
    <t xml:space="preserve">### MUSIC INSTRUMT RNTL </t>
  </si>
  <si>
    <t xml:space="preserve">### POOL RENTAL </t>
  </si>
  <si>
    <t xml:space="preserve">### REAL ESTATE LEASES </t>
  </si>
  <si>
    <t xml:space="preserve">### COUNTY SERVICES </t>
  </si>
  <si>
    <t xml:space="preserve">## DEPARTMENT OF VEHICLE SERVICES </t>
  </si>
  <si>
    <t xml:space="preserve">### VEHICLE FUEL </t>
  </si>
  <si>
    <t xml:space="preserve">### LABOR </t>
  </si>
  <si>
    <t xml:space="preserve">### VEHICLE PARTS </t>
  </si>
  <si>
    <t xml:space="preserve">## COMPUTER CENTER CHARGES </t>
  </si>
  <si>
    <t xml:space="preserve">### COMPUTR CENTR CHRGS </t>
  </si>
  <si>
    <t xml:space="preserve">## FIRE MARSHAL INSPECTION CHARGES </t>
  </si>
  <si>
    <t xml:space="preserve">### FIRE MARSHL INSPECTS </t>
  </si>
  <si>
    <t xml:space="preserve">## POLICE SERVICES </t>
  </si>
  <si>
    <t xml:space="preserve">### POLICE SERVICES-APP FUNDS </t>
  </si>
  <si>
    <t xml:space="preserve">### POLICE SERVICES-SAF </t>
  </si>
  <si>
    <t xml:space="preserve">### POLICE SERVICES-GRADUATIONS &amp; REG EVENTS </t>
  </si>
  <si>
    <t xml:space="preserve">### POLICE SERVICES-PTA SPONSORED EVENTS </t>
  </si>
  <si>
    <t xml:space="preserve">## PRINTING </t>
  </si>
  <si>
    <t xml:space="preserve">### PRINTING </t>
  </si>
  <si>
    <t xml:space="preserve">### CAPITAL OUTLAY </t>
  </si>
  <si>
    <t xml:space="preserve">## EQUIPMENT </t>
  </si>
  <si>
    <t>### REPLACE EQUIP &lt;$5000</t>
  </si>
  <si>
    <t>### REPLACE EQUIP &gt;$5000</t>
  </si>
  <si>
    <t>### ADDITL EQUIP &gt;$5000</t>
  </si>
  <si>
    <t>### NEW CAPITAL EQUIPMENT &lt;$5000</t>
  </si>
  <si>
    <t xml:space="preserve">### LIBRARY COLLECTION EXP </t>
  </si>
  <si>
    <t xml:space="preserve">### FCPS GENERAL CAP </t>
  </si>
  <si>
    <t xml:space="preserve">## BUSES/VEHICLES </t>
  </si>
  <si>
    <t xml:space="preserve">### REPLACEMENT BUSES </t>
  </si>
  <si>
    <t xml:space="preserve">### REPLACEMNT VEHICLES </t>
  </si>
  <si>
    <t xml:space="preserve">### ADDITIONAL VEHICLES </t>
  </si>
  <si>
    <t xml:space="preserve">### REPL BUSES-DEPRECIATION FUNDED </t>
  </si>
  <si>
    <t xml:space="preserve">### REPLACEMT BUSES LEASES-INTEREST </t>
  </si>
  <si>
    <t xml:space="preserve">### REPLACEMENT VEHICLES-INTEREST </t>
  </si>
  <si>
    <t xml:space="preserve">## LAND AND IMPROVEMENTS </t>
  </si>
  <si>
    <t xml:space="preserve">### SITE IMPROVEMENT </t>
  </si>
  <si>
    <t xml:space="preserve">## PORTABLE BUILDINGS </t>
  </si>
  <si>
    <t xml:space="preserve">### TEMPORARY BUILDINGS </t>
  </si>
  <si>
    <t xml:space="preserve">### PARKOS LEASES-INTEREST </t>
  </si>
  <si>
    <t xml:space="preserve">### PORTABLE BUILDING EXP </t>
  </si>
  <si>
    <t xml:space="preserve">## FACILITIES MODIFICATIONS </t>
  </si>
  <si>
    <t xml:space="preserve">### CONSTRUCT CONSULT </t>
  </si>
  <si>
    <t xml:space="preserve">### CONSTRUCT-EQUIP ACQ </t>
  </si>
  <si>
    <t xml:space="preserve">### TECHNOLOGY INFRASTRUCTURE </t>
  </si>
  <si>
    <t xml:space="preserve">### FACILITY MODIFICATN </t>
  </si>
  <si>
    <t xml:space="preserve">### ENERGY CONSERVATION SYSTEM </t>
  </si>
  <si>
    <t xml:space="preserve">### ROOF REPLACEMENT </t>
  </si>
  <si>
    <t xml:space="preserve">## EQUIPMENT LEASES PURCHASES </t>
  </si>
  <si>
    <t xml:space="preserve">### EQUIPMENT LEASES-PRINCIPAL </t>
  </si>
  <si>
    <t xml:space="preserve">### VEHICLE LEASES-PRINCIPAL </t>
  </si>
  <si>
    <t xml:space="preserve">### BUILDING LEASES-PRINCIPAL </t>
  </si>
  <si>
    <t xml:space="preserve">### ADDITIONAL EQUIPMENT LEASES-INTEREST </t>
  </si>
  <si>
    <t xml:space="preserve">### BUILDING LEASES-INTEREST </t>
  </si>
  <si>
    <t xml:space="preserve">## COMPUTER LEASES </t>
  </si>
  <si>
    <t xml:space="preserve">### COMPUTER LEASES </t>
  </si>
  <si>
    <t xml:space="preserve">### COMPUTER LEASES-INTEREST </t>
  </si>
  <si>
    <t xml:space="preserve">## SOFTWARE LEASES </t>
  </si>
  <si>
    <t xml:space="preserve">### SOFTWARE LEASES </t>
  </si>
  <si>
    <t xml:space="preserve">### CAPITALIZED SOFTWARE </t>
  </si>
  <si>
    <t xml:space="preserve">### OTHER FUNDS </t>
  </si>
  <si>
    <t xml:space="preserve">## BUILDING CONSTRUCTION </t>
  </si>
  <si>
    <t xml:space="preserve">### CONSTRUCTION CONTINGENCIES </t>
  </si>
  <si>
    <t xml:space="preserve">## FOOD SERVICE COSTS </t>
  </si>
  <si>
    <t xml:space="preserve">### FOOD PRODUCTS </t>
  </si>
  <si>
    <t xml:space="preserve">### VENDING </t>
  </si>
  <si>
    <t xml:space="preserve">### FOOD SERVICE PAPER PRODUCTS </t>
  </si>
  <si>
    <t xml:space="preserve">## CENTRAL PROCUREMENT </t>
  </si>
  <si>
    <t xml:space="preserve">### OFFICE DEPOT PASSIVE ORDER PAPER ACCOUNT </t>
  </si>
  <si>
    <t xml:space="preserve">## INSURANCE </t>
  </si>
  <si>
    <t xml:space="preserve">### COMP GENL LIABILITY </t>
  </si>
  <si>
    <t xml:space="preserve">### INSURANCE COVERAGE </t>
  </si>
  <si>
    <t xml:space="preserve">### PRIOR YEAR GENERAL LIABILITY </t>
  </si>
  <si>
    <t xml:space="preserve">### TRANSFER OUT </t>
  </si>
  <si>
    <t xml:space="preserve">## TRANSFER OUT </t>
  </si>
  <si>
    <t xml:space="preserve">### TO DEBT SERVICE </t>
  </si>
  <si>
    <t xml:space="preserve">### EQUIPMENT TRANSFER </t>
  </si>
  <si>
    <t xml:space="preserve">### CAPITL EXPEND TRANS </t>
  </si>
  <si>
    <t xml:space="preserve">### TO GRNTS &amp; SELF-SUPORTNG </t>
  </si>
  <si>
    <t xml:space="preserve">### TO SUMMER SCHOOL </t>
  </si>
  <si>
    <t xml:space="preserve">### TO ADULT &amp; COMM ED </t>
  </si>
  <si>
    <t>Estimated</t>
  </si>
  <si>
    <t>Advertised</t>
  </si>
  <si>
    <t>FY 2013 ADVERTISED GENERAL FUND STATEMENT</t>
  </si>
  <si>
    <t>FUND 001, GENERAL FUND</t>
  </si>
  <si>
    <t>http://www.fairfaxcounty.gov/dmb/fy2013/advertised/overview/13_gfund_statement_summary_gfund_expend.pdf</t>
  </si>
  <si>
    <t>Notes not in paren = 2011 budget; notes in paren = 2013 budget</t>
  </si>
  <si>
    <t>Fiscal year:</t>
  </si>
  <si>
    <t>Average rate of increase</t>
  </si>
  <si>
    <t>Adopted</t>
  </si>
  <si>
    <t>Revised</t>
  </si>
  <si>
    <t>2011 to 2013</t>
  </si>
  <si>
    <t>2000 to 2011</t>
  </si>
  <si>
    <t>% of total budget</t>
  </si>
  <si>
    <r>
      <t xml:space="preserve">Beginning Balance </t>
    </r>
    <r>
      <rPr>
        <b/>
        <vertAlign val="superscript"/>
        <sz val="11"/>
        <rFont val="Optimum"/>
      </rPr>
      <t>1</t>
    </r>
  </si>
  <si>
    <r>
      <t xml:space="preserve">Revenue </t>
    </r>
    <r>
      <rPr>
        <b/>
        <vertAlign val="superscript"/>
        <sz val="11"/>
        <rFont val="Optimum"/>
      </rPr>
      <t>2 (1,2)</t>
    </r>
  </si>
  <si>
    <t>Real Property Taxes</t>
  </si>
  <si>
    <r>
      <t>Personal Property Taxes</t>
    </r>
    <r>
      <rPr>
        <vertAlign val="superscript"/>
        <sz val="11"/>
        <rFont val="Optimum"/>
      </rPr>
      <t xml:space="preserve"> 3(3)</t>
    </r>
  </si>
  <si>
    <t>General Other Local Taxes</t>
  </si>
  <si>
    <t>Permit, Fees &amp; Regulatory Licenses</t>
  </si>
  <si>
    <t>Fines &amp; Forfeitures</t>
  </si>
  <si>
    <t>Revenue from Use of Money &amp; Property</t>
  </si>
  <si>
    <t>Charges for Services</t>
  </si>
  <si>
    <r>
      <t>Revenue from the Commonwealth</t>
    </r>
    <r>
      <rPr>
        <vertAlign val="superscript"/>
        <sz val="11"/>
        <rFont val="Optimum"/>
      </rPr>
      <t xml:space="preserve"> 3(3)</t>
    </r>
  </si>
  <si>
    <t>Revenue from the Federal Government</t>
  </si>
  <si>
    <t>Recovered Costs/Other Revenue</t>
  </si>
  <si>
    <t>Total Revenue</t>
  </si>
  <si>
    <t>Transfers In</t>
  </si>
  <si>
    <t>002 Revenue Stabilization Fund</t>
  </si>
  <si>
    <t>105 Cable Communications</t>
  </si>
  <si>
    <t xml:space="preserve">106 Fairfax-Falls Church Community Services Board </t>
  </si>
  <si>
    <t>144 Housing Trust Fund</t>
  </si>
  <si>
    <t>302 Library Construction</t>
  </si>
  <si>
    <t>303 County Construction</t>
  </si>
  <si>
    <t>307 Pedestrian Walkway Improvements</t>
  </si>
  <si>
    <t>311 County Bond Construction</t>
  </si>
  <si>
    <t>312 Public Safety Construction</t>
  </si>
  <si>
    <t>503 Department of Vehicle Services</t>
  </si>
  <si>
    <t>505 Technology Infrastructure Services</t>
  </si>
  <si>
    <t>Total Transfers In</t>
  </si>
  <si>
    <t>Total Available</t>
  </si>
  <si>
    <r>
      <t xml:space="preserve">Direct Expenditures </t>
    </r>
    <r>
      <rPr>
        <b/>
        <vertAlign val="superscript"/>
        <sz val="11"/>
        <rFont val="Optimum"/>
      </rPr>
      <t>2</t>
    </r>
  </si>
  <si>
    <t>Personnel Services</t>
  </si>
  <si>
    <t>Operating Expenses (see By Code)</t>
  </si>
  <si>
    <t>Recovered Costs</t>
  </si>
  <si>
    <t>Capital Equipment</t>
  </si>
  <si>
    <t>Fringe Benefits</t>
  </si>
  <si>
    <t>Total Direct Expenditures</t>
  </si>
  <si>
    <t>Transfers Out</t>
  </si>
  <si>
    <r>
      <t xml:space="preserve">090 Public School Operating </t>
    </r>
    <r>
      <rPr>
        <b/>
        <vertAlign val="superscript"/>
        <sz val="11"/>
        <rFont val="Optimum"/>
      </rPr>
      <t>4(4)</t>
    </r>
  </si>
  <si>
    <t>100 County Transit Systems</t>
  </si>
  <si>
    <t>102 Federal/State Grant Fund</t>
  </si>
  <si>
    <t>103 Aging Grants &amp; Programs</t>
  </si>
  <si>
    <t>104 Information Technology</t>
  </si>
  <si>
    <t>106 Fairfax-Falls Church Community Services Board</t>
  </si>
  <si>
    <t>110 Refuse Disposal</t>
  </si>
  <si>
    <t>112 Energy Resource Recovery (ERR) Facility</t>
  </si>
  <si>
    <t>117 Alcohol Safety Action Program</t>
  </si>
  <si>
    <t>118 Consolidated Community Funding Pool</t>
  </si>
  <si>
    <t>119 Contributory Fund</t>
  </si>
  <si>
    <t>120 E-911 Fund</t>
  </si>
  <si>
    <t>125 Stormwater Services</t>
  </si>
  <si>
    <t>141 Elderly Housing Programs</t>
  </si>
  <si>
    <t>142 Community Development Block Grant</t>
  </si>
  <si>
    <t>200 County Debt Service</t>
  </si>
  <si>
    <t>201 School Debt Service</t>
  </si>
  <si>
    <t>300 Countywide Road Improvement</t>
  </si>
  <si>
    <t>304 Transportation Improvements</t>
  </si>
  <si>
    <t>307 Sidewalk Construction</t>
  </si>
  <si>
    <t>308 Public Works Construction</t>
  </si>
  <si>
    <t>309 Metro Operations &amp; Construction</t>
  </si>
  <si>
    <t>313 Trail Construction</t>
  </si>
  <si>
    <t>317 Capital Renewal Construction</t>
  </si>
  <si>
    <t>340 Housing Assistance Program</t>
  </si>
  <si>
    <t>500 Retiree Health</t>
  </si>
  <si>
    <t>501 County Insurance Fund</t>
  </si>
  <si>
    <t>504 Document Services Division</t>
  </si>
  <si>
    <t>603 OPEB Trust Fund</t>
  </si>
  <si>
    <t>Total Transfers Out</t>
  </si>
  <si>
    <t>Total Disbursements</t>
  </si>
  <si>
    <t>Total Ending Balance</t>
  </si>
  <si>
    <t>Less:</t>
  </si>
  <si>
    <t>Managed Reserve</t>
  </si>
  <si>
    <r>
      <t>Reserve for FY 2011/2012</t>
    </r>
    <r>
      <rPr>
        <vertAlign val="superscript"/>
        <sz val="11"/>
        <color theme="1"/>
        <rFont val="Calibri"/>
        <family val="2"/>
        <scheme val="minor"/>
      </rPr>
      <t>(4)</t>
    </r>
  </si>
  <si>
    <r>
      <t>FY 2010 Audit Adjustments</t>
    </r>
    <r>
      <rPr>
        <vertAlign val="superscript"/>
        <sz val="11"/>
        <color theme="1"/>
        <rFont val="Calibri"/>
        <family val="2"/>
        <scheme val="minor"/>
      </rPr>
      <t>(5)</t>
    </r>
  </si>
  <si>
    <r>
      <t>Additional FY  2011 Revenue</t>
    </r>
    <r>
      <rPr>
        <vertAlign val="superscript"/>
        <sz val="11"/>
        <color theme="1"/>
        <rFont val="Calibri"/>
        <family val="2"/>
        <scheme val="minor"/>
      </rPr>
      <t>(6)</t>
    </r>
  </si>
  <si>
    <r>
      <t>FY 2011 Third Quarter Reductions</t>
    </r>
    <r>
      <rPr>
        <vertAlign val="superscript"/>
        <sz val="11"/>
        <color theme="1"/>
        <rFont val="Calibri"/>
        <family val="2"/>
        <scheme val="minor"/>
      </rPr>
      <t>(7)</t>
    </r>
  </si>
  <si>
    <r>
      <t xml:space="preserve">Reserve for Board Consideration </t>
    </r>
    <r>
      <rPr>
        <vertAlign val="superscript"/>
        <sz val="11"/>
        <color theme="1"/>
        <rFont val="Calibri"/>
        <family val="2"/>
        <scheme val="minor"/>
      </rPr>
      <t>(8)</t>
    </r>
  </si>
  <si>
    <r>
      <t xml:space="preserve">Retirement Reserve </t>
    </r>
    <r>
      <rPr>
        <vertAlign val="superscript"/>
        <sz val="11"/>
        <color theme="1"/>
        <rFont val="Calibri"/>
        <family val="2"/>
        <scheme val="minor"/>
      </rPr>
      <t>(9)</t>
    </r>
  </si>
  <si>
    <r>
      <t>Reserve to address FY 2013 Budget Shortfall</t>
    </r>
    <r>
      <rPr>
        <vertAlign val="superscript"/>
        <sz val="11"/>
        <color theme="1"/>
        <rFont val="Calibri"/>
        <family val="2"/>
        <scheme val="minor"/>
      </rPr>
      <t>(10)</t>
    </r>
  </si>
  <si>
    <r>
      <t>FY 2011 Audit Adjustments</t>
    </r>
    <r>
      <rPr>
        <vertAlign val="superscript"/>
        <sz val="11"/>
        <color theme="1"/>
        <rFont val="Calibri"/>
        <family val="2"/>
        <scheme val="minor"/>
      </rPr>
      <t>(1)</t>
    </r>
  </si>
  <si>
    <r>
      <t>Additional FY 2012 Revenue</t>
    </r>
    <r>
      <rPr>
        <vertAlign val="superscript"/>
        <sz val="11"/>
        <color theme="1"/>
        <rFont val="Calibri"/>
        <family val="2"/>
        <scheme val="minor"/>
      </rPr>
      <t>(2)</t>
    </r>
  </si>
  <si>
    <r>
      <t xml:space="preserve">The titles for the </t>
    </r>
    <r>
      <rPr>
        <b/>
        <i/>
        <sz val="11"/>
        <rFont val="Optimum"/>
      </rPr>
      <t>Less</t>
    </r>
    <r>
      <rPr>
        <b/>
        <sz val="11"/>
        <rFont val="Optimum"/>
      </rPr>
      <t xml:space="preserve"> items for FY2011 are:</t>
    </r>
  </si>
  <si>
    <r>
      <t xml:space="preserve">Balances used for FY 2010 Adopted </t>
    </r>
    <r>
      <rPr>
        <vertAlign val="superscript"/>
        <sz val="11"/>
        <rFont val="Optimum"/>
      </rPr>
      <t>5</t>
    </r>
  </si>
  <si>
    <r>
      <t xml:space="preserve">Balances held in reserve for FY 2010 </t>
    </r>
    <r>
      <rPr>
        <vertAlign val="superscript"/>
        <sz val="11"/>
        <rFont val="Optimum"/>
      </rPr>
      <t>6</t>
    </r>
  </si>
  <si>
    <r>
      <t xml:space="preserve">Balances held in reserve for FY 2011 </t>
    </r>
    <r>
      <rPr>
        <vertAlign val="superscript"/>
        <sz val="11"/>
        <rFont val="Optimum"/>
      </rPr>
      <t>7</t>
    </r>
  </si>
  <si>
    <r>
      <t xml:space="preserve">Audit Adjustments </t>
    </r>
    <r>
      <rPr>
        <vertAlign val="superscript"/>
        <sz val="11"/>
        <rFont val="Optimum"/>
      </rPr>
      <t>2</t>
    </r>
  </si>
  <si>
    <r>
      <t xml:space="preserve">Reserve for State Cuts </t>
    </r>
    <r>
      <rPr>
        <vertAlign val="superscript"/>
        <sz val="11"/>
        <rFont val="Optimum"/>
      </rPr>
      <t>8</t>
    </r>
  </si>
  <si>
    <t>with the notes:</t>
  </si>
  <si>
    <r>
      <t xml:space="preserve">1 </t>
    </r>
    <r>
      <rPr>
        <sz val="9"/>
        <rFont val="Optimum"/>
      </rPr>
      <t xml:space="preserve">The FY 2011 Advertised Beginning Balance reflects the FY 2010 Revised Managed Reserve of $68,549,330 and, as noted below, balances held in reserve as part of the </t>
    </r>
    <r>
      <rPr>
        <i/>
        <sz val="9"/>
        <rFont val="Optimum"/>
      </rPr>
      <t>FY 2009 Carryover Review</t>
    </r>
    <r>
      <rPr>
        <sz val="9"/>
        <rFont val="Optimum"/>
      </rPr>
      <t xml:space="preserve"> for FY 2011 requirements totaling $12,429,680 and the net impact of FY 2009 audit adjustments of $728,086.  In addition, the beginning balance includes $20,000,000 that was set aside in reserve in Agency 89, Employee Benefits, at the </t>
    </r>
    <r>
      <rPr>
        <i/>
        <sz val="9"/>
        <rFont val="Optimum"/>
      </rPr>
      <t>FY 2009 Carryover Review</t>
    </r>
    <r>
      <rPr>
        <sz val="9"/>
        <rFont val="Optimum"/>
      </rPr>
      <t xml:space="preserve"> for anticipated increases in the FY 2011 employer contribution rates for Retirement and $35,340,186 in reductions anticipated to be taken as part of the </t>
    </r>
    <r>
      <rPr>
        <i/>
        <sz val="9"/>
        <rFont val="Optimum"/>
      </rPr>
      <t>FY 2010 Third Quarter Review</t>
    </r>
    <r>
      <rPr>
        <sz val="9"/>
        <rFont val="Optimum"/>
      </rPr>
      <t>.</t>
    </r>
  </si>
  <si>
    <r>
      <t xml:space="preserve">2 </t>
    </r>
    <r>
      <rPr>
        <sz val="9"/>
        <rFont val="Optimum"/>
      </rPr>
      <t xml:space="preserve">In order to appropriately reflect actual revenues and expenditures in the proper fiscal year, FY 2009 revenues are increased $740,545 and FY 2009 expenditures are increased $12,459 to reflect audit adjustments as included in the FY 2009 Comprehensive Annual Financial Report (CAFR).  As a result, the FY 2010 Revised Beginning Balance reflects a net increase of $728,086.  Details of the FY 2009 audit adjustments will be included in the FY 2010 Third Quarter Package.  It should be noted that this amount is held in reserve in FY 2010 and has been utilized to balance the </t>
    </r>
    <r>
      <rPr>
        <u/>
        <sz val="9"/>
        <rFont val="Optimum"/>
      </rPr>
      <t>FY 2011 Advertised Budget Plan</t>
    </r>
    <r>
      <rPr>
        <sz val="9"/>
        <rFont val="Optimum"/>
      </rPr>
      <t>.</t>
    </r>
  </si>
  <si>
    <r>
      <t xml:space="preserve">3 </t>
    </r>
    <r>
      <rPr>
        <sz val="9"/>
        <rFont val="Optimum"/>
      </rPr>
      <t>Personal Property Taxes of $211,313,944 that are reimbursed by the Commonwealth as a result of the Personal Property Tax Relief Act of 1998 are included in the Revenue from the Commonwealth category in accordance with guidelines from the State Auditor of Public Accounts.</t>
    </r>
  </si>
  <si>
    <r>
      <t>4</t>
    </r>
    <r>
      <rPr>
        <sz val="9"/>
        <rFont val="Optimum"/>
      </rPr>
      <t xml:space="preserve"> The proposed County General Fund transfer for school operations in FY 2011 totals $1,610.3 million, a 1.0 percent decrease from the </t>
    </r>
    <r>
      <rPr>
        <u/>
        <sz val="9"/>
        <rFont val="Optimum"/>
      </rPr>
      <t>FY 2010 Adopted Budget Plan</t>
    </r>
    <r>
      <rPr>
        <sz val="9"/>
        <rFont val="Optimum"/>
      </rPr>
      <t xml:space="preserve"> level.  It should be noted that the Fairfax County Public Schools Superintendent's Proposed budget reflects a General Fund transfer of $1,684.4 million, an increase of $57.8 million or 3.6 percent over the </t>
    </r>
    <r>
      <rPr>
        <u/>
        <sz val="9"/>
        <rFont val="Optimum"/>
      </rPr>
      <t>FY</t>
    </r>
    <r>
      <rPr>
        <u/>
        <sz val="9"/>
        <rFont val="Calibri"/>
        <family val="2"/>
      </rPr>
      <t> </t>
    </r>
    <r>
      <rPr>
        <u/>
        <sz val="9"/>
        <rFont val="Optimum"/>
      </rPr>
      <t>2010</t>
    </r>
    <r>
      <rPr>
        <u/>
        <sz val="9"/>
        <rFont val="Calibri"/>
        <family val="2"/>
      </rPr>
      <t> </t>
    </r>
    <r>
      <rPr>
        <u/>
        <sz val="9"/>
        <rFont val="Optimum"/>
      </rPr>
      <t>Adopted</t>
    </r>
    <r>
      <rPr>
        <u/>
        <sz val="9"/>
        <rFont val="Calibri"/>
        <family val="2"/>
      </rPr>
      <t> </t>
    </r>
    <r>
      <rPr>
        <u/>
        <sz val="9"/>
        <rFont val="Optimum"/>
      </rPr>
      <t>Budget</t>
    </r>
    <r>
      <rPr>
        <u/>
        <sz val="9"/>
        <rFont val="Calibri"/>
        <family val="2"/>
      </rPr>
      <t> </t>
    </r>
    <r>
      <rPr>
        <u/>
        <sz val="9"/>
        <rFont val="Optimum"/>
      </rPr>
      <t>Plan</t>
    </r>
    <r>
      <rPr>
        <sz val="9"/>
        <rFont val="Optimum"/>
      </rPr>
      <t xml:space="preserve">.  In their action on the Superintendent's Proposed budget on February 4, 2010, the School Board approved a General Fund transfer request of $1,708.5 million, an increase of $81.9 million, or 5.0 percent, over the </t>
    </r>
    <r>
      <rPr>
        <u/>
        <sz val="9"/>
        <rFont val="Optimum"/>
      </rPr>
      <t>FY 2010 Adopted Budget Plan</t>
    </r>
    <r>
      <rPr>
        <sz val="9"/>
        <rFont val="Optimum"/>
      </rPr>
      <t>.</t>
    </r>
  </si>
  <si>
    <r>
      <t xml:space="preserve">5 </t>
    </r>
    <r>
      <rPr>
        <sz val="9"/>
        <rFont val="Optimum"/>
      </rPr>
      <t xml:space="preserve">An amount of $3,000,000 from FY 2009 reserves was identified to be carried forward and was utilized to balance the </t>
    </r>
    <r>
      <rPr>
        <u/>
        <sz val="9"/>
        <rFont val="Optimum"/>
      </rPr>
      <t>FY 2010 Adopted Budget Plan</t>
    </r>
    <r>
      <rPr>
        <sz val="9"/>
        <rFont val="Optimum"/>
      </rPr>
      <t>.</t>
    </r>
  </si>
  <si>
    <r>
      <t>6</t>
    </r>
    <r>
      <rPr>
        <sz val="9"/>
        <rFont val="Optimum"/>
      </rPr>
      <t xml:space="preserve"> As part of the </t>
    </r>
    <r>
      <rPr>
        <i/>
        <sz val="9"/>
        <rFont val="Optimum"/>
      </rPr>
      <t>FY 2009 Carryover Review</t>
    </r>
    <r>
      <rPr>
        <sz val="9"/>
        <rFont val="Optimum"/>
      </rPr>
      <t>, $5,000,000 was identified to be held in reserve for FY 2010 requirements.</t>
    </r>
  </si>
  <si>
    <r>
      <t>7</t>
    </r>
    <r>
      <rPr>
        <sz val="9"/>
        <rFont val="Optimum"/>
      </rPr>
      <t xml:space="preserve"> As part of the </t>
    </r>
    <r>
      <rPr>
        <i/>
        <sz val="9"/>
        <rFont val="Optimum"/>
      </rPr>
      <t>FY 2009 Carryover Review</t>
    </r>
    <r>
      <rPr>
        <sz val="9"/>
        <rFont val="Optimum"/>
      </rPr>
      <t xml:space="preserve">, $12,429,680 was identified to be held in reserve for FY 2011 requirements.  It should be noted that this reserve has been utilized to balance the </t>
    </r>
    <r>
      <rPr>
        <u/>
        <sz val="9"/>
        <rFont val="Optimum"/>
      </rPr>
      <t>FY 2011 Advertised Budget Plan</t>
    </r>
    <r>
      <rPr>
        <sz val="9"/>
        <rFont val="Optimum"/>
      </rPr>
      <t>.</t>
    </r>
  </si>
  <si>
    <r>
      <t xml:space="preserve">8 </t>
    </r>
    <r>
      <rPr>
        <sz val="9"/>
        <rFont val="Optimum"/>
      </rPr>
      <t>An amount of $21,661,424 has been set aside in reserve in FY 2011 to offset potential reductions in state revenue beyond those accommodated within FY 2011 revenue estimates.</t>
    </r>
  </si>
  <si>
    <t>Notes to FY 2013 Budget:</t>
  </si>
  <si>
    <t>1 In order to appropriately reflect actual revenues and expenditures in the proper fiscal year, FY 2011 revenues are increased $1,143,893 and FY 2011 expenditures are increased $520,776 to reflect audit</t>
  </si>
  <si>
    <t>adjustments as included in the FY 2011 Comprehensive Annual Financial Report (CAFR). As a result, the FY 2012 Revised Budget Plan Beginning Balance reflects a net increase of $623,117. Details of the</t>
  </si>
  <si>
    <t>FY 2011 audit adjustments will be included in the FY 2012 Third Quarter package. It should be noted that this amount has been set aside in reserve and utilized to balance the FY 2013 budget.</t>
  </si>
  <si>
    <t>2 FY 2012 Revised Budget Plan revenues reflect a net increase of $29,505,454 based on revised revenue estimates as of fall 2011. The FY 2012 Third Quarter Review will contain a detailed explanation of these</t>
  </si>
  <si>
    <t>changes. It should be noted that this amount has been set aside in reserve and utilized to balance the FY 2013 budget.</t>
  </si>
  <si>
    <t>3 Personal Property Taxes of $211,313,944 that are reimbursed by the Commonwealth as a result of the Personal Property Tax Relief Act of 1998 are included in the Revenue from the Commonwealth category</t>
  </si>
  <si>
    <t>in accordance with guidelines from the State Auditor of Public Accounts.</t>
  </si>
  <si>
    <t>4 The proposed County General Fund transfer for school operations in FY 2012 totals $1,683.3 million, an increase of $72.5 million, or 4.5 percent, over the FY 2012 Adopted Budget Plan. It should be noted</t>
  </si>
  <si>
    <t>that the Fairfax County Public Schools Superintendent's Proposed budget reflects a General Fund transfer of $1,746.7 million, an increase of $135.8 million, or 8.4 percent, over the FY 2012 Adopted Budget</t>
  </si>
  <si>
    <t>Plan. In their action on the Superintendent's Proposed budget on February 9, 2012, the School Board maintained the Superintendent's transfer request at $1,746.7 million.</t>
  </si>
  <si>
    <t>5 As part of the FY 2010 Carryover Review, $23,953,143 was identified to be held in reserve for critical requirements in FY 2011 or to address the projected budget shortfall in FY 2012. This reserve was utilized</t>
  </si>
  <si>
    <t>to balance the FY 2012 budget.</t>
  </si>
  <si>
    <t>6 As a result of FY 2010 audit adjustments, an amount of $2,539,239 was available to be held in reserve in FY 2011 and was utilized to balance the FY 2012 budget.</t>
  </si>
  <si>
    <t>7 Based on revised revenue estimates as of fall 2010, an amount of $7,339,516 was available to be held in reserve in FY 2011 and was utilized to balance the FY 2012 budget.</t>
  </si>
  <si>
    <t>8 As part of the FY 2011 Third Quarter Review, $9,580,000 in reductions were taken and set aside in reserve. This amount was utilized to balance the FY 2012 budget.</t>
  </si>
  <si>
    <t>9 As part of the FY 2011 Third Quarter Review, a balance of $4,722,358 was held in reserve for Board of Supervisors' consideration for the FY 2011 Third Quarter Review, the development of the FY 2012 budget,</t>
  </si>
  <si>
    <t>or future year requirements. As part of their budget deliberations, the Board utilized this amount in order to balance the FY 2012 budget.</t>
  </si>
  <si>
    <t>10 As part of the FY 2010 Carryover Review, an amount of $15,000,000 was set aside in reserve in Agency 89, Employee Benefits, for anticipated increases in the FY 2012 employer contribution rates for</t>
  </si>
  <si>
    <t>Retirement. This reserve was utilized to balance the FY 2012 budget.</t>
  </si>
  <si>
    <t>11 As part of the FY 2011 Carryover Review, a balance of $28,693,163 was held in reserve to address the projected budget shortfall in FY 2013 and has been utilized to balance the FY 2013 budget.</t>
  </si>
  <si>
    <t>Regular positions</t>
  </si>
  <si>
    <t>Beginning Balance</t>
  </si>
  <si>
    <t>Revenue</t>
  </si>
  <si>
    <r>
      <t>Personal Property Taxes</t>
    </r>
    <r>
      <rPr>
        <vertAlign val="superscript"/>
        <sz val="7.5"/>
        <rFont val="Arial"/>
        <family val="2"/>
      </rPr>
      <t>1</t>
    </r>
    <r>
      <rPr>
        <sz val="5"/>
        <rFont val="Arial"/>
        <family val="2"/>
      </rPr>
      <t/>
    </r>
  </si>
  <si>
    <r>
      <t>Revenue from the Commonwealth</t>
    </r>
    <r>
      <rPr>
        <vertAlign val="superscript"/>
        <sz val="7.5"/>
        <rFont val="Arial"/>
        <family val="2"/>
      </rPr>
      <t>1</t>
    </r>
    <r>
      <rPr>
        <sz val="5"/>
        <rFont val="Arial"/>
        <family val="2"/>
      </rPr>
      <t/>
    </r>
  </si>
  <si>
    <t>504 Document Services</t>
  </si>
  <si>
    <t>Direct Expenditures</t>
  </si>
  <si>
    <t>Operating Expenses</t>
  </si>
  <si>
    <t>CPI-U avg</t>
  </si>
  <si>
    <t>In 2014 dollars:</t>
  </si>
  <si>
    <r>
      <t>Personal Property Taxes</t>
    </r>
    <r>
      <rPr>
        <sz val="5"/>
        <rFont val="Arial"/>
        <family val="2"/>
      </rPr>
      <t/>
    </r>
  </si>
  <si>
    <t>Fund 20000 Consolidated Debt Service</t>
  </si>
  <si>
    <t>Fund 40030 Cable Communications</t>
  </si>
  <si>
    <t>Fund 40080 Integrated Pest Management</t>
  </si>
  <si>
    <t>Fund 40100 Stormwater Services</t>
  </si>
  <si>
    <t>Fund 40150 Refuse Disposal</t>
  </si>
  <si>
    <t>Fund 40170 I-95 Refuse Disposal</t>
  </si>
  <si>
    <t>Fund 60030 Technology Infrastructure Services</t>
  </si>
  <si>
    <t>Fund 69010 Sewer Operation and Maintenance</t>
  </si>
  <si>
    <t>Fund 80000 Park Revenue</t>
  </si>
  <si>
    <t>Fund 40140 Refuse Collection and Recycling Operations</t>
  </si>
  <si>
    <t>Fund 40160 Energy Resource Recovery (ERR) Facility</t>
  </si>
  <si>
    <t>From WABE</t>
  </si>
  <si>
    <t>### DEPUTY SUPT  &amp; REGIONAL SUPT</t>
  </si>
  <si>
    <t>### ASSISTANT SUPT &amp; CLUSTER DIRECTOR</t>
  </si>
  <si>
    <t>### BUSINESS SPECIALIST &amp; PROGRAM MONITOR &amp; ADULT EDUCATION SUPERVISOR</t>
  </si>
  <si>
    <t>### CAREER CENTER SPEC  &amp; SPECIAL ED ATTENDANT</t>
  </si>
  <si>
    <t>### PHYS/OCC THERAPIST &amp; EDUCATIONAL DIAGNOSTICIAN</t>
  </si>
  <si>
    <t>### ROUTE SUPERVISOR , Trans coord, Bus trainer</t>
  </si>
  <si>
    <t>2001-2008</t>
  </si>
  <si>
    <t>$ increase</t>
  </si>
  <si>
    <t>Chief Academic Officer</t>
  </si>
  <si>
    <t>Chief Operating Officer</t>
  </si>
  <si>
    <t>Regional Superintendent</t>
  </si>
  <si>
    <t>Cluster Director</t>
  </si>
  <si>
    <t>Program Monitor</t>
  </si>
  <si>
    <t>Adult Education Program Supervisor</t>
  </si>
  <si>
    <t>Teacher-Consulting</t>
  </si>
  <si>
    <t>Educational Diagnostician</t>
  </si>
  <si>
    <t>Teacher - Kindergarten Title I</t>
  </si>
  <si>
    <t>1203 OFFICE ASSIST SP ED (was middle school)</t>
  </si>
  <si>
    <t>1204 PROGRAM/ADMINISTRATIVE ASSISTANT (was depts)</t>
  </si>
  <si>
    <t>Expenditures</t>
  </si>
  <si>
    <t>2014ApprovedBudget.pdf</t>
  </si>
  <si>
    <t xml:space="preserve">STATE REVENUE </t>
  </si>
  <si>
    <t xml:space="preserve">TRANSFERS IN </t>
  </si>
  <si>
    <t xml:space="preserve">FEDERAL REVENUE </t>
  </si>
  <si>
    <t xml:space="preserve">CITY REVENUE </t>
  </si>
  <si>
    <t xml:space="preserve">TUITION FEES &amp; OTHER CHGS FOR SERVICES </t>
  </si>
  <si>
    <t xml:space="preserve">MISCELLANEOUS REVENUE </t>
  </si>
  <si>
    <t xml:space="preserve">REVENUE FROM USE OF MONEY &amp; PROPERTY </t>
  </si>
  <si>
    <t>Fiscal Year:</t>
  </si>
  <si>
    <t>### SALES TAX - HOLD HARMLESS</t>
  </si>
  <si>
    <t>### GED PROGRAM</t>
  </si>
  <si>
    <t>### WINE TAX</t>
  </si>
  <si>
    <t>### LOTTERY and ADDL SUPPORT FOR OPERATIONS</t>
  </si>
  <si>
    <t>### VOC OCCUPATIONAL PREPARATION and CAREER AND TECHNICAL ED</t>
  </si>
  <si>
    <t>### SALARY SUPPLEMENT</t>
  </si>
  <si>
    <t>### EMERGENCY IMPACT AID</t>
  </si>
  <si>
    <t>### AP/IB TEST FEES</t>
  </si>
  <si>
    <t xml:space="preserve">### FACILITIES USE PERSONNEL SERVICES/CUSTODIAL </t>
  </si>
  <si>
    <t>### FACILITIES USE- SPECIAL FEES/COMM RENTS</t>
  </si>
  <si>
    <t>## USE OF MONEY</t>
  </si>
  <si>
    <t>### INTEREST FROM DANIELS TRUST</t>
  </si>
  <si>
    <t>### INTEREST ON INVESTMENTS</t>
  </si>
  <si>
    <t>### INTEREST ON POOLED CASH</t>
  </si>
  <si>
    <t>### ENROLLMENT LOSS</t>
  </si>
  <si>
    <t>### SOL REMEDIATION</t>
  </si>
  <si>
    <t>### ESOL FEDERAL</t>
  </si>
  <si>
    <t xml:space="preserve">### ADULT LITERACY SVCS-FEDERAL </t>
  </si>
  <si>
    <t>### TJHSST</t>
  </si>
  <si>
    <t>### Additional Teachers</t>
  </si>
  <si>
    <t>### Tech. Resource Assistants</t>
  </si>
  <si>
    <t>### Maintenance Supplement</t>
  </si>
  <si>
    <t>### ABE GRANT (Adult Basic Education)</t>
  </si>
  <si>
    <t>### Class Size Reduction</t>
  </si>
  <si>
    <t>### PRESCHOOL/FECEP/Head Start</t>
  </si>
  <si>
    <t>### E-RATE REBATE (electronics)</t>
  </si>
  <si>
    <t>### IDEA (disabilities)</t>
  </si>
  <si>
    <t>TECHNICIAN</t>
  </si>
  <si>
    <t>OFFICE ASSISTANT - DEPARTMENTS</t>
  </si>
  <si>
    <t>Working</t>
  </si>
  <si>
    <t>Classification</t>
  </si>
  <si>
    <t>100</t>
  </si>
  <si>
    <t>1001</t>
  </si>
  <si>
    <t>1002</t>
  </si>
  <si>
    <t>1004</t>
  </si>
  <si>
    <t>1006</t>
  </si>
  <si>
    <t>102</t>
  </si>
  <si>
    <t>1020</t>
  </si>
  <si>
    <t>1021</t>
  </si>
  <si>
    <t>1022</t>
  </si>
  <si>
    <t>1023</t>
  </si>
  <si>
    <t>1024</t>
  </si>
  <si>
    <t>104</t>
  </si>
  <si>
    <t>1040</t>
  </si>
  <si>
    <t>1041</t>
  </si>
  <si>
    <t>1042</t>
  </si>
  <si>
    <t>1043</t>
  </si>
  <si>
    <t>1044</t>
  </si>
  <si>
    <t>1045</t>
  </si>
  <si>
    <t>1046</t>
  </si>
  <si>
    <t>106</t>
  </si>
  <si>
    <t>1060</t>
  </si>
  <si>
    <t>1061</t>
  </si>
  <si>
    <t>108</t>
  </si>
  <si>
    <t>1062</t>
  </si>
  <si>
    <t>1063</t>
  </si>
  <si>
    <t>1065</t>
  </si>
  <si>
    <t>1066</t>
  </si>
  <si>
    <t>1067</t>
  </si>
  <si>
    <t>1078</t>
  </si>
  <si>
    <t>1080</t>
  </si>
  <si>
    <t>1081</t>
  </si>
  <si>
    <t>1082</t>
  </si>
  <si>
    <t>1083</t>
  </si>
  <si>
    <t>1087</t>
  </si>
  <si>
    <t>109</t>
  </si>
  <si>
    <t>1090</t>
  </si>
  <si>
    <t>1091</t>
  </si>
  <si>
    <t>1092</t>
  </si>
  <si>
    <t>1094</t>
  </si>
  <si>
    <t>110</t>
  </si>
  <si>
    <t>1100</t>
  </si>
  <si>
    <t>1101</t>
  </si>
  <si>
    <t>1102</t>
  </si>
  <si>
    <t>1103</t>
  </si>
  <si>
    <t>1104</t>
  </si>
  <si>
    <t>1105</t>
  </si>
  <si>
    <t>1106</t>
  </si>
  <si>
    <t>1111</t>
  </si>
  <si>
    <t>1113</t>
  </si>
  <si>
    <t>1114</t>
  </si>
  <si>
    <t>1116</t>
  </si>
  <si>
    <t>1117</t>
  </si>
  <si>
    <t>1118</t>
  </si>
  <si>
    <t>1119</t>
  </si>
  <si>
    <t>1120</t>
  </si>
  <si>
    <t>1123</t>
  </si>
  <si>
    <t>1128</t>
  </si>
  <si>
    <t>1130</t>
  </si>
  <si>
    <t>1131</t>
  </si>
  <si>
    <t>1132</t>
  </si>
  <si>
    <t>1133</t>
  </si>
  <si>
    <t>1134</t>
  </si>
  <si>
    <t>1135</t>
  </si>
  <si>
    <t>1137</t>
  </si>
  <si>
    <t>114</t>
  </si>
  <si>
    <t>1140</t>
  </si>
  <si>
    <t>1141</t>
  </si>
  <si>
    <t>1142</t>
  </si>
  <si>
    <t>1143</t>
  </si>
  <si>
    <t>1144</t>
  </si>
  <si>
    <t>1145</t>
  </si>
  <si>
    <t>116</t>
  </si>
  <si>
    <t>1161</t>
  </si>
  <si>
    <t>1162</t>
  </si>
  <si>
    <t>120</t>
  </si>
  <si>
    <t>1200</t>
  </si>
  <si>
    <t>1201</t>
  </si>
  <si>
    <t>1202</t>
  </si>
  <si>
    <t>1203</t>
  </si>
  <si>
    <t>1204</t>
  </si>
  <si>
    <t>1206</t>
  </si>
  <si>
    <t>122</t>
  </si>
  <si>
    <t>1220</t>
  </si>
  <si>
    <t>1221</t>
  </si>
  <si>
    <t>124</t>
  </si>
  <si>
    <t>1240</t>
  </si>
  <si>
    <t>1241</t>
  </si>
  <si>
    <t>1242</t>
  </si>
  <si>
    <t>125</t>
  </si>
  <si>
    <t>1252</t>
  </si>
  <si>
    <t/>
  </si>
  <si>
    <t>GRA</t>
  </si>
  <si>
    <t>1109</t>
  </si>
  <si>
    <t>1110</t>
  </si>
  <si>
    <t>1112</t>
  </si>
  <si>
    <t>1146</t>
  </si>
  <si>
    <t>ADU</t>
  </si>
  <si>
    <t>CON</t>
  </si>
  <si>
    <t>INS</t>
  </si>
  <si>
    <t>HEA</t>
  </si>
  <si>
    <t>CEN</t>
  </si>
  <si>
    <t>ER-</t>
  </si>
  <si>
    <t>2011 Approved was almost identical to 2011 actual</t>
  </si>
  <si>
    <t>Pg 313 of FY 2005 approved budget</t>
  </si>
  <si>
    <t>2008-2014</t>
  </si>
  <si>
    <t>$ annual increase</t>
  </si>
  <si>
    <t>### SUMMER PRINCIPAL/AP/SD SUPPLEMENT</t>
  </si>
  <si>
    <t>### SIGNING BONUS</t>
  </si>
  <si>
    <t>### PROJECT EXCEL BONUS</t>
  </si>
  <si>
    <t>### OTHER BONUSES</t>
  </si>
  <si>
    <t>### REIMBURSABLE SALARIES</t>
  </si>
  <si>
    <t>### GMU WORK STUDY</t>
  </si>
  <si>
    <t xml:space="preserve">### TEXTBOOK RESERVE </t>
  </si>
  <si>
    <t>### SAVINGS BOND CAMPAIGN</t>
  </si>
  <si>
    <t>increase</t>
  </si>
  <si>
    <t>Revenue Summary</t>
  </si>
  <si>
    <t>COUNTY REVENUE</t>
  </si>
  <si>
    <t>## E-RATE (electronics)</t>
  </si>
  <si>
    <t>Expenditures Summary</t>
  </si>
  <si>
    <t>Budget Summary</t>
  </si>
  <si>
    <t>total increase from 2000</t>
  </si>
  <si>
    <t>avg increase</t>
  </si>
  <si>
    <t>Years of experience</t>
  </si>
  <si>
    <t>Data for the graph</t>
  </si>
  <si>
    <t>Ratio 5/23</t>
  </si>
  <si>
    <t>21-yr avg</t>
  </si>
  <si>
    <t>5-yr avg</t>
  </si>
  <si>
    <t>14,15</t>
  </si>
  <si>
    <t>13,14,15</t>
  </si>
  <si>
    <t>12,13,14</t>
  </si>
  <si>
    <t>11,12,13</t>
  </si>
  <si>
    <t>13,14</t>
  </si>
  <si>
    <t>10,11,12</t>
  </si>
  <si>
    <t>12,13</t>
  </si>
  <si>
    <t>9,10,11</t>
  </si>
  <si>
    <t>avg step</t>
  </si>
  <si>
    <t>avg yrly</t>
  </si>
  <si>
    <t>Scale</t>
  </si>
  <si>
    <t>Years</t>
  </si>
  <si>
    <t>Step</t>
  </si>
  <si>
    <t>Contract</t>
  </si>
  <si>
    <t>2% increase</t>
  </si>
  <si>
    <t>FY2014</t>
  </si>
  <si>
    <t>FY2013</t>
  </si>
  <si>
    <t>FY2012</t>
  </si>
  <si>
    <t>FY2011</t>
  </si>
  <si>
    <t>FY2010</t>
  </si>
  <si>
    <t>FY2009</t>
  </si>
  <si>
    <t>FY2008</t>
  </si>
  <si>
    <t>FY2007</t>
  </si>
  <si>
    <t>FY2006</t>
  </si>
  <si>
    <t>FY2005</t>
  </si>
  <si>
    <t>FY2004</t>
  </si>
  <si>
    <t>FY2003</t>
  </si>
  <si>
    <t>COLA is usually added</t>
  </si>
  <si>
    <t>Years = years of experience</t>
  </si>
  <si>
    <t>Masters</t>
  </si>
  <si>
    <t>11 yrs</t>
  </si>
  <si>
    <t>from Budget pdf</t>
  </si>
  <si>
    <t>adj to 194</t>
  </si>
  <si>
    <t>Source:</t>
  </si>
  <si>
    <t>WABE</t>
  </si>
  <si>
    <t>http://www.fcps.edu/news/fy2014.shtml</t>
  </si>
  <si>
    <t>http://www.fcps.edu/fs/budget/wabe/</t>
  </si>
  <si>
    <t>approved</t>
  </si>
  <si>
    <t>Enrollment history</t>
  </si>
  <si>
    <t>Total Membership  (including ESOL, Spec Ed, etc.)</t>
  </si>
  <si>
    <t>Pg 149 of 2014 budget</t>
  </si>
  <si>
    <t xml:space="preserve">Percent ESOL Enrollment </t>
  </si>
  <si>
    <t>Pg 98</t>
  </si>
  <si>
    <t xml:space="preserve">Percent Free/Reduced Price Meal Eligible </t>
  </si>
  <si>
    <t>Self-contained special education entrollment Or Level 2</t>
  </si>
  <si>
    <t>Pg 119</t>
  </si>
  <si>
    <t xml:space="preserve">Percent Special Education Enrollment </t>
  </si>
  <si>
    <t>Classroom teachers</t>
  </si>
  <si>
    <t>Salary, Masters at step 9</t>
  </si>
  <si>
    <t>All employees</t>
  </si>
  <si>
    <t>Ratio: classroom teachers/all employees</t>
  </si>
  <si>
    <t>County population</t>
  </si>
  <si>
    <t>Housing units</t>
  </si>
  <si>
    <t>CPI-U</t>
  </si>
  <si>
    <t>Increase since 2001</t>
  </si>
  <si>
    <t>One year</t>
  </si>
  <si>
    <t>Number of ESOL students</t>
  </si>
  <si>
    <t>Number of Free/Reduced Price students</t>
  </si>
  <si>
    <t>Approved total membership</t>
  </si>
  <si>
    <t>CPI-U (annual average)</t>
  </si>
  <si>
    <t>Actual Membership  (including ESOL, Spec Ed, etc.)</t>
  </si>
  <si>
    <t xml:space="preserve">    Number of ESOL Students</t>
  </si>
  <si>
    <t xml:space="preserve">    Number of Free/Reduced-Price-Meal Students</t>
  </si>
  <si>
    <t>Ratio: students/teachers</t>
  </si>
  <si>
    <t>http://www.fcps.edu/fs/budget/documents/approved/FY14/ProgramBudgetFY2014.pdf</t>
  </si>
</sst>
</file>

<file path=xl/styles.xml><?xml version="1.0" encoding="utf-8"?>
<styleSheet xmlns="http://schemas.openxmlformats.org/spreadsheetml/2006/main">
  <numFmts count="12">
    <numFmt numFmtId="5" formatCode="&quot;$&quot;#,##0_);\(&quot;$&quot;#,##0\)"/>
    <numFmt numFmtId="6" formatCode="&quot;$&quot;#,##0_);[Red]\(&quot;$&quot;#,##0\)"/>
    <numFmt numFmtId="43" formatCode="_(* #,##0.00_);_(* \(#,##0.00\);_(* &quot;-&quot;??_);_(@_)"/>
    <numFmt numFmtId="164" formatCode="0.0"/>
    <numFmt numFmtId="165" formatCode="00.0"/>
    <numFmt numFmtId="166" formatCode="#,##0.0"/>
    <numFmt numFmtId="167" formatCode="000.0"/>
    <numFmt numFmtId="168" formatCode="&quot;$&quot;#,##0;&quot;$&quot;\-#,##0"/>
    <numFmt numFmtId="169" formatCode="0,000.0"/>
    <numFmt numFmtId="170" formatCode="_(* #,##0_);_(* \(#,##0\);_(* &quot;-&quot;??_);_(@_)"/>
    <numFmt numFmtId="171" formatCode="0.000"/>
    <numFmt numFmtId="172" formatCode="0.0%"/>
  </numFmts>
  <fonts count="38">
    <font>
      <sz val="10"/>
      <name val="Arial"/>
    </font>
    <font>
      <sz val="11"/>
      <color theme="1"/>
      <name val="Calibri"/>
      <family val="2"/>
      <scheme val="minor"/>
    </font>
    <font>
      <sz val="10"/>
      <name val="Arial"/>
      <family val="2"/>
    </font>
    <font>
      <b/>
      <sz val="10"/>
      <name val="Tahoma"/>
      <family val="2"/>
    </font>
    <font>
      <b/>
      <sz val="10"/>
      <name val="Arial"/>
      <family val="2"/>
    </font>
    <font>
      <b/>
      <sz val="12"/>
      <name val="Arial"/>
      <family val="2"/>
    </font>
    <font>
      <sz val="10"/>
      <name val="Arial"/>
      <family val="2"/>
    </font>
    <font>
      <b/>
      <sz val="14"/>
      <name val="Arial"/>
      <family val="2"/>
    </font>
    <font>
      <sz val="10"/>
      <name val="Arial"/>
      <family val="2"/>
    </font>
    <font>
      <b/>
      <sz val="11"/>
      <color theme="1"/>
      <name val="Calibri"/>
      <family val="2"/>
      <scheme val="minor"/>
    </font>
    <font>
      <b/>
      <sz val="11"/>
      <name val="Arial"/>
      <family val="2"/>
    </font>
    <font>
      <b/>
      <sz val="18"/>
      <name val="Optimum"/>
    </font>
    <font>
      <sz val="18"/>
      <name val="Optimum"/>
    </font>
    <font>
      <sz val="12"/>
      <name val="Optimum"/>
    </font>
    <font>
      <sz val="11"/>
      <name val="Optimum"/>
    </font>
    <font>
      <b/>
      <sz val="11"/>
      <name val="Optimum"/>
    </font>
    <font>
      <b/>
      <vertAlign val="superscript"/>
      <sz val="11"/>
      <name val="Optimum"/>
    </font>
    <font>
      <sz val="11"/>
      <color indexed="10"/>
      <name val="Optimum"/>
    </font>
    <font>
      <vertAlign val="superscript"/>
      <sz val="11"/>
      <name val="Optimum"/>
    </font>
    <font>
      <b/>
      <sz val="11"/>
      <color indexed="10"/>
      <name val="Optimum"/>
    </font>
    <font>
      <i/>
      <sz val="11"/>
      <name val="Optimum"/>
    </font>
    <font>
      <vertAlign val="superscript"/>
      <sz val="11"/>
      <color theme="1"/>
      <name val="Calibri"/>
      <family val="2"/>
      <scheme val="minor"/>
    </font>
    <font>
      <b/>
      <i/>
      <sz val="11"/>
      <name val="Optimum"/>
    </font>
    <font>
      <vertAlign val="superscript"/>
      <sz val="9"/>
      <name val="Optimum"/>
    </font>
    <font>
      <sz val="9"/>
      <name val="Optimum"/>
    </font>
    <font>
      <i/>
      <sz val="9"/>
      <name val="Optimum"/>
    </font>
    <font>
      <u/>
      <sz val="9"/>
      <name val="Optimum"/>
    </font>
    <font>
      <u/>
      <sz val="9"/>
      <name val="Calibri"/>
      <family val="2"/>
    </font>
    <font>
      <sz val="9"/>
      <name val="Arial"/>
      <family val="2"/>
    </font>
    <font>
      <vertAlign val="superscript"/>
      <sz val="7.5"/>
      <name val="Arial"/>
      <family val="2"/>
    </font>
    <font>
      <sz val="5"/>
      <name val="Arial"/>
      <family val="2"/>
    </font>
    <font>
      <u/>
      <sz val="10"/>
      <color theme="10"/>
      <name val="Arial"/>
      <family val="2"/>
    </font>
    <font>
      <sz val="10"/>
      <color rgb="FFFF0000"/>
      <name val="Arial"/>
      <family val="2"/>
    </font>
    <font>
      <sz val="11"/>
      <name val="Times New Roman"/>
      <family val="1"/>
    </font>
    <font>
      <b/>
      <sz val="11"/>
      <name val="Times New Roman"/>
      <family val="1"/>
    </font>
    <font>
      <sz val="10"/>
      <name val="Tahoma"/>
      <family val="2"/>
    </font>
    <font>
      <b/>
      <sz val="16"/>
      <color theme="1"/>
      <name val="Calibri"/>
      <family val="2"/>
      <scheme val="minor"/>
    </font>
    <font>
      <sz val="10"/>
      <color theme="4"/>
      <name val="Arial"/>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s>
  <cellStyleXfs count="5">
    <xf numFmtId="0" fontId="0" fillId="0" borderId="0"/>
    <xf numFmtId="9" fontId="6" fillId="0" borderId="0" applyFont="0" applyFill="0" applyBorder="0" applyAlignment="0" applyProtection="0"/>
    <xf numFmtId="43" fontId="8" fillId="0" borderId="0" applyFont="0" applyFill="0" applyBorder="0" applyAlignment="0" applyProtection="0"/>
    <xf numFmtId="0" fontId="2" fillId="0" borderId="0"/>
    <xf numFmtId="0" fontId="31" fillId="0" borderId="0" applyNumberFormat="0" applyFill="0" applyBorder="0" applyAlignment="0" applyProtection="0">
      <alignment vertical="top"/>
      <protection locked="0"/>
    </xf>
  </cellStyleXfs>
  <cellXfs count="159">
    <xf numFmtId="0" fontId="0" fillId="0" borderId="0" xfId="0"/>
    <xf numFmtId="0" fontId="4" fillId="0" borderId="0" xfId="0" applyFont="1" applyAlignment="1">
      <alignment horizontal="left" vertical="center" indent="5"/>
    </xf>
    <xf numFmtId="0" fontId="3" fillId="0" borderId="0" xfId="0" applyFont="1" applyFill="1" applyAlignment="1">
      <alignment horizontal="center" vertical="top" wrapText="1"/>
    </xf>
    <xf numFmtId="0" fontId="6" fillId="0" borderId="0" xfId="0" applyFont="1" applyAlignment="1">
      <alignment vertical="center" wrapText="1"/>
    </xf>
    <xf numFmtId="168" fontId="3" fillId="0" borderId="0" xfId="0" applyNumberFormat="1" applyFont="1" applyFill="1" applyAlignment="1">
      <alignment horizontal="right" vertical="center"/>
    </xf>
    <xf numFmtId="0" fontId="6" fillId="0" borderId="0" xfId="0" applyFont="1" applyAlignment="1">
      <alignment vertical="center"/>
    </xf>
    <xf numFmtId="0" fontId="6" fillId="0" borderId="0" xfId="0" applyFont="1"/>
    <xf numFmtId="0" fontId="4" fillId="0" borderId="0" xfId="0" applyFont="1" applyFill="1" applyAlignment="1">
      <alignment horizontal="center" vertical="top" wrapText="1"/>
    </xf>
    <xf numFmtId="164" fontId="6" fillId="0" borderId="0" xfId="0" applyNumberFormat="1" applyFont="1" applyFill="1" applyAlignment="1">
      <alignment horizontal="right" vertical="center"/>
    </xf>
    <xf numFmtId="165" fontId="6" fillId="0" borderId="0" xfId="0" applyNumberFormat="1" applyFont="1" applyFill="1" applyAlignment="1">
      <alignment horizontal="right" vertical="center"/>
    </xf>
    <xf numFmtId="164" fontId="6" fillId="0" borderId="2" xfId="0" applyNumberFormat="1" applyFont="1" applyFill="1" applyBorder="1" applyAlignment="1">
      <alignment horizontal="right" vertical="center"/>
    </xf>
    <xf numFmtId="167" fontId="6" fillId="0" borderId="0" xfId="0" applyNumberFormat="1" applyFont="1" applyFill="1" applyAlignment="1">
      <alignment horizontal="right" vertical="center"/>
    </xf>
    <xf numFmtId="165" fontId="6" fillId="0" borderId="2" xfId="0" applyNumberFormat="1" applyFont="1" applyFill="1" applyBorder="1" applyAlignment="1">
      <alignment horizontal="right" vertical="center"/>
    </xf>
    <xf numFmtId="164" fontId="6" fillId="0" borderId="0" xfId="0" applyNumberFormat="1" applyFont="1" applyFill="1" applyAlignment="1">
      <alignment horizontal="right" vertical="top"/>
    </xf>
    <xf numFmtId="167" fontId="6" fillId="0" borderId="2" xfId="0" applyNumberFormat="1" applyFont="1" applyFill="1" applyBorder="1" applyAlignment="1">
      <alignment horizontal="right" vertical="center"/>
    </xf>
    <xf numFmtId="166" fontId="6" fillId="0" borderId="0" xfId="0" applyNumberFormat="1" applyFont="1" applyFill="1" applyAlignment="1">
      <alignment horizontal="right" vertical="center"/>
    </xf>
    <xf numFmtId="169" fontId="6" fillId="0" borderId="0" xfId="0" applyNumberFormat="1" applyFont="1" applyFill="1" applyAlignment="1">
      <alignment horizontal="right" vertical="center"/>
    </xf>
    <xf numFmtId="167" fontId="6" fillId="0" borderId="0" xfId="0" applyNumberFormat="1" applyFont="1" applyFill="1" applyAlignment="1">
      <alignment horizontal="right" vertical="top"/>
    </xf>
    <xf numFmtId="168" fontId="6" fillId="0" borderId="0" xfId="0" applyNumberFormat="1" applyFont="1" applyAlignment="1">
      <alignment vertical="center"/>
    </xf>
    <xf numFmtId="0" fontId="5" fillId="0" borderId="0" xfId="0" applyFont="1" applyAlignment="1">
      <alignment vertical="center"/>
    </xf>
    <xf numFmtId="9" fontId="6" fillId="0" borderId="0" xfId="1" applyFont="1" applyAlignment="1">
      <alignment vertical="center"/>
    </xf>
    <xf numFmtId="0" fontId="4" fillId="0" borderId="0" xfId="0" applyFont="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4" fillId="0" borderId="0" xfId="0" applyFont="1"/>
    <xf numFmtId="0" fontId="2" fillId="0" borderId="0" xfId="0" applyFont="1"/>
    <xf numFmtId="0" fontId="5" fillId="0" borderId="0" xfId="0" applyFont="1"/>
    <xf numFmtId="0" fontId="7" fillId="0" borderId="0" xfId="0" applyFont="1"/>
    <xf numFmtId="0" fontId="4" fillId="0" borderId="0" xfId="0" applyFont="1" applyAlignment="1">
      <alignment vertical="center" wrapText="1"/>
    </xf>
    <xf numFmtId="0" fontId="2" fillId="0" borderId="0" xfId="0" applyFont="1" applyFill="1" applyAlignment="1">
      <alignment horizontal="left" vertical="top"/>
    </xf>
    <xf numFmtId="170" fontId="0" fillId="0" borderId="0" xfId="2" applyNumberFormat="1" applyFont="1"/>
    <xf numFmtId="0" fontId="10" fillId="0" borderId="0" xfId="0" applyFont="1" applyAlignment="1">
      <alignment horizontal="center" vertical="center"/>
    </xf>
    <xf numFmtId="0" fontId="9" fillId="0" borderId="0" xfId="0" applyFont="1"/>
    <xf numFmtId="168" fontId="2" fillId="0" borderId="0" xfId="0" applyNumberFormat="1" applyFont="1" applyAlignment="1">
      <alignment horizontal="right" vertical="center"/>
    </xf>
    <xf numFmtId="0" fontId="0" fillId="2" borderId="0" xfId="0" applyFill="1"/>
    <xf numFmtId="170" fontId="0" fillId="2" borderId="0" xfId="2" applyNumberFormat="1" applyFont="1" applyFill="1"/>
    <xf numFmtId="170" fontId="2" fillId="2" borderId="0" xfId="2" applyNumberFormat="1" applyFont="1" applyFill="1"/>
    <xf numFmtId="170" fontId="4" fillId="0" borderId="0" xfId="0" applyNumberFormat="1" applyFont="1"/>
    <xf numFmtId="0" fontId="4" fillId="2" borderId="0" xfId="0" applyFont="1" applyFill="1"/>
    <xf numFmtId="0" fontId="11" fillId="0" borderId="0" xfId="3" applyFont="1" applyAlignment="1">
      <alignment horizontal="centerContinuous"/>
    </xf>
    <xf numFmtId="0" fontId="12" fillId="0" borderId="0" xfId="3" applyFont="1" applyAlignment="1">
      <alignment horizontal="centerContinuous"/>
    </xf>
    <xf numFmtId="0" fontId="12" fillId="0" borderId="0" xfId="3" applyFont="1" applyFill="1"/>
    <xf numFmtId="0" fontId="13" fillId="0" borderId="0" xfId="3" applyFont="1" applyAlignment="1">
      <alignment horizontal="left"/>
    </xf>
    <xf numFmtId="0" fontId="4" fillId="0" borderId="0" xfId="3" applyFont="1" applyAlignment="1">
      <alignment horizontal="right"/>
    </xf>
    <xf numFmtId="0" fontId="10" fillId="0" borderId="0" xfId="3" applyFont="1" applyAlignment="1">
      <alignment horizontal="center"/>
    </xf>
    <xf numFmtId="0" fontId="2" fillId="0" borderId="0" xfId="3"/>
    <xf numFmtId="0" fontId="14" fillId="0" borderId="3" xfId="3" applyFont="1" applyBorder="1" applyAlignment="1">
      <alignment wrapText="1"/>
    </xf>
    <xf numFmtId="0" fontId="15" fillId="0" borderId="3" xfId="3" applyFont="1" applyFill="1" applyBorder="1" applyAlignment="1">
      <alignment horizontal="center" wrapText="1"/>
    </xf>
    <xf numFmtId="0" fontId="14" fillId="0" borderId="0" xfId="3" applyFont="1" applyFill="1"/>
    <xf numFmtId="0" fontId="14" fillId="0" borderId="0" xfId="3" applyFont="1"/>
    <xf numFmtId="0" fontId="15" fillId="0" borderId="0" xfId="3" applyFont="1"/>
    <xf numFmtId="5" fontId="15" fillId="0" borderId="0" xfId="3" applyNumberFormat="1" applyFont="1" applyFill="1"/>
    <xf numFmtId="0" fontId="17" fillId="0" borderId="0" xfId="3" applyFont="1" applyFill="1"/>
    <xf numFmtId="5" fontId="17" fillId="0" borderId="0" xfId="3" applyNumberFormat="1" applyFont="1"/>
    <xf numFmtId="5" fontId="14" fillId="0" borderId="0" xfId="3" applyNumberFormat="1" applyFont="1" applyFill="1"/>
    <xf numFmtId="10" fontId="14" fillId="0" borderId="0" xfId="1" applyNumberFormat="1" applyFont="1" applyFill="1"/>
    <xf numFmtId="1" fontId="0" fillId="0" borderId="0" xfId="1" applyNumberFormat="1" applyFont="1"/>
    <xf numFmtId="37" fontId="14" fillId="0" borderId="0" xfId="3" applyNumberFormat="1" applyFont="1" applyFill="1"/>
    <xf numFmtId="37" fontId="0" fillId="0" borderId="0" xfId="0" applyNumberFormat="1"/>
    <xf numFmtId="171" fontId="14" fillId="0" borderId="0" xfId="3" applyNumberFormat="1" applyFont="1" applyFill="1"/>
    <xf numFmtId="37" fontId="14" fillId="0" borderId="3" xfId="3" applyNumberFormat="1" applyFont="1" applyFill="1" applyBorder="1"/>
    <xf numFmtId="37" fontId="14" fillId="0" borderId="0" xfId="3" applyNumberFormat="1" applyFont="1"/>
    <xf numFmtId="37" fontId="17" fillId="0" borderId="0" xfId="3" applyNumberFormat="1" applyFont="1" applyFill="1"/>
    <xf numFmtId="0" fontId="15" fillId="0" borderId="0" xfId="3" applyFont="1" applyAlignment="1">
      <alignment horizontal="left" indent="6"/>
    </xf>
    <xf numFmtId="5" fontId="15" fillId="0" borderId="0" xfId="3" applyNumberFormat="1" applyFont="1"/>
    <xf numFmtId="5" fontId="14" fillId="0" borderId="0" xfId="3" applyNumberFormat="1" applyFont="1"/>
    <xf numFmtId="5" fontId="17" fillId="0" borderId="0" xfId="3" applyNumberFormat="1" applyFont="1" applyFill="1"/>
    <xf numFmtId="5" fontId="14" fillId="0" borderId="0" xfId="3" applyNumberFormat="1" applyFont="1" applyFill="1" applyBorder="1"/>
    <xf numFmtId="0" fontId="17" fillId="0" borderId="0" xfId="3" applyFont="1"/>
    <xf numFmtId="0" fontId="15" fillId="0" borderId="3" xfId="3" applyFont="1" applyBorder="1" applyAlignment="1">
      <alignment horizontal="left"/>
    </xf>
    <xf numFmtId="5" fontId="15" fillId="0" borderId="3" xfId="3" applyNumberFormat="1" applyFont="1" applyBorder="1"/>
    <xf numFmtId="5" fontId="15" fillId="0" borderId="3" xfId="3" applyNumberFormat="1" applyFont="1" applyFill="1" applyBorder="1"/>
    <xf numFmtId="0" fontId="15" fillId="0" borderId="0" xfId="3" applyFont="1" applyAlignment="1">
      <alignment horizontal="center"/>
    </xf>
    <xf numFmtId="5" fontId="19" fillId="0" borderId="0" xfId="3" applyNumberFormat="1" applyFont="1"/>
    <xf numFmtId="49" fontId="19" fillId="0" borderId="0" xfId="3" quotePrefix="1" applyNumberFormat="1" applyFont="1"/>
    <xf numFmtId="0" fontId="15" fillId="0" borderId="0" xfId="3" applyFont="1" applyAlignment="1">
      <alignment horizontal="left"/>
    </xf>
    <xf numFmtId="9" fontId="0" fillId="0" borderId="0" xfId="1" applyFont="1"/>
    <xf numFmtId="37" fontId="14" fillId="0" borderId="0" xfId="3" applyNumberFormat="1" applyFont="1" applyFill="1" applyBorder="1"/>
    <xf numFmtId="37" fontId="15" fillId="0" borderId="0" xfId="3" applyNumberFormat="1" applyFont="1" applyFill="1"/>
    <xf numFmtId="0" fontId="15" fillId="0" borderId="0" xfId="3" applyFont="1" applyFill="1"/>
    <xf numFmtId="5" fontId="14" fillId="0" borderId="0" xfId="3" applyNumberFormat="1" applyFont="1" applyAlignment="1">
      <alignment horizontal="left"/>
    </xf>
    <xf numFmtId="0" fontId="15" fillId="0" borderId="3" xfId="3" applyFont="1" applyBorder="1"/>
    <xf numFmtId="0" fontId="20" fillId="0" borderId="0" xfId="3" applyFont="1"/>
    <xf numFmtId="0" fontId="14" fillId="0" borderId="0" xfId="3" applyFont="1" applyFill="1" applyAlignment="1"/>
    <xf numFmtId="5" fontId="14" fillId="0" borderId="0" xfId="3" applyNumberFormat="1" applyFont="1" applyFill="1" applyAlignment="1"/>
    <xf numFmtId="37" fontId="14" fillId="0" borderId="0" xfId="3" applyNumberFormat="1" applyFont="1" applyFill="1" applyAlignment="1"/>
    <xf numFmtId="0" fontId="14" fillId="0" borderId="0" xfId="3" applyFont="1" applyFill="1" applyAlignment="1">
      <alignment wrapText="1"/>
    </xf>
    <xf numFmtId="0" fontId="15" fillId="0" borderId="0" xfId="3" applyFont="1" applyBorder="1"/>
    <xf numFmtId="5" fontId="15" fillId="0" borderId="0" xfId="3" applyNumberFormat="1" applyFont="1" applyBorder="1"/>
    <xf numFmtId="0" fontId="14" fillId="0" borderId="0" xfId="3" applyFont="1" applyBorder="1"/>
    <xf numFmtId="0" fontId="23" fillId="0" borderId="0" xfId="3" applyFont="1" applyFill="1" applyAlignment="1">
      <alignment vertical="top"/>
    </xf>
    <xf numFmtId="0" fontId="24" fillId="0" borderId="0" xfId="3" applyFont="1" applyFill="1" applyAlignment="1">
      <alignment horizontal="justify" vertical="top"/>
    </xf>
    <xf numFmtId="0" fontId="14" fillId="0" borderId="0" xfId="3" applyFont="1" applyFill="1" applyAlignment="1">
      <alignment vertical="top"/>
    </xf>
    <xf numFmtId="0" fontId="28" fillId="0" borderId="0" xfId="3" applyFont="1" applyFill="1" applyAlignment="1">
      <alignment horizontal="justify" vertical="top"/>
    </xf>
    <xf numFmtId="0" fontId="24" fillId="0" borderId="0" xfId="3" applyFont="1" applyFill="1"/>
    <xf numFmtId="0" fontId="0" fillId="0" borderId="0" xfId="0" applyAlignment="1"/>
    <xf numFmtId="168" fontId="0" fillId="0" borderId="0" xfId="0" applyNumberFormat="1"/>
    <xf numFmtId="168" fontId="0" fillId="0" borderId="1" xfId="0" applyNumberFormat="1" applyBorder="1"/>
    <xf numFmtId="168" fontId="0" fillId="0" borderId="3" xfId="0" applyNumberFormat="1" applyBorder="1"/>
    <xf numFmtId="168" fontId="0" fillId="0" borderId="4" xfId="0" applyNumberFormat="1" applyBorder="1"/>
    <xf numFmtId="168" fontId="0" fillId="0" borderId="0" xfId="0" applyNumberFormat="1" applyBorder="1"/>
    <xf numFmtId="168" fontId="2" fillId="0" borderId="0" xfId="0" applyNumberFormat="1" applyFont="1"/>
    <xf numFmtId="168" fontId="4" fillId="0" borderId="0" xfId="0" applyNumberFormat="1" applyFont="1"/>
    <xf numFmtId="5" fontId="0" fillId="0" borderId="0" xfId="0" applyNumberFormat="1"/>
    <xf numFmtId="5" fontId="2" fillId="0" borderId="0" xfId="0" applyNumberFormat="1" applyFont="1"/>
    <xf numFmtId="5" fontId="2" fillId="0" borderId="0" xfId="0" applyNumberFormat="1" applyFont="1" applyAlignment="1">
      <alignment wrapText="1"/>
    </xf>
    <xf numFmtId="3" fontId="0" fillId="0" borderId="0" xfId="0" applyNumberFormat="1"/>
    <xf numFmtId="0" fontId="31" fillId="0" borderId="0" xfId="4" applyAlignment="1" applyProtection="1"/>
    <xf numFmtId="1" fontId="0" fillId="0" borderId="0" xfId="0" applyNumberFormat="1"/>
    <xf numFmtId="10" fontId="0" fillId="0" borderId="0" xfId="1" applyNumberFormat="1" applyFont="1"/>
    <xf numFmtId="170" fontId="0" fillId="0" borderId="0" xfId="0" applyNumberFormat="1"/>
    <xf numFmtId="172" fontId="0" fillId="0" borderId="0" xfId="1" applyNumberFormat="1" applyFont="1"/>
    <xf numFmtId="0" fontId="4" fillId="0" borderId="0" xfId="0" applyFont="1" applyAlignment="1">
      <alignment horizontal="right" vertical="center"/>
    </xf>
    <xf numFmtId="0" fontId="4" fillId="0" borderId="0" xfId="0" applyFont="1" applyAlignment="1">
      <alignment vertical="center"/>
    </xf>
    <xf numFmtId="164" fontId="6" fillId="0" borderId="0" xfId="0" applyNumberFormat="1" applyFont="1" applyFill="1" applyBorder="1" applyAlignment="1">
      <alignment horizontal="right" vertical="center"/>
    </xf>
    <xf numFmtId="3" fontId="2" fillId="0" borderId="0" xfId="0" applyNumberFormat="1" applyFont="1"/>
    <xf numFmtId="168" fontId="2" fillId="0" borderId="0" xfId="0" applyNumberFormat="1" applyFont="1" applyAlignment="1"/>
    <xf numFmtId="170" fontId="4" fillId="0" borderId="0" xfId="2" applyNumberFormat="1" applyFont="1"/>
    <xf numFmtId="170" fontId="2" fillId="0" borderId="0" xfId="2" applyNumberFormat="1" applyFont="1"/>
    <xf numFmtId="0" fontId="0" fillId="0" borderId="0" xfId="0" applyAlignment="1">
      <alignment horizontal="center"/>
    </xf>
    <xf numFmtId="170" fontId="0" fillId="0" borderId="0" xfId="2" applyNumberFormat="1" applyFont="1" applyAlignment="1">
      <alignment horizontal="center"/>
    </xf>
    <xf numFmtId="170" fontId="2" fillId="0" borderId="0" xfId="0" applyNumberFormat="1" applyFont="1"/>
    <xf numFmtId="170" fontId="32" fillId="0" borderId="0" xfId="0" applyNumberFormat="1" applyFont="1"/>
    <xf numFmtId="3" fontId="32" fillId="0" borderId="0" xfId="0" applyNumberFormat="1" applyFont="1"/>
    <xf numFmtId="168" fontId="33" fillId="0" borderId="0" xfId="0" applyNumberFormat="1" applyFont="1" applyFill="1" applyAlignment="1">
      <alignment horizontal="right" vertical="center" indent="1"/>
    </xf>
    <xf numFmtId="3" fontId="33" fillId="0" borderId="0" xfId="0" applyNumberFormat="1" applyFont="1" applyFill="1" applyAlignment="1">
      <alignment horizontal="right" vertical="center" indent="1"/>
    </xf>
    <xf numFmtId="3" fontId="34" fillId="0" borderId="0" xfId="0" applyNumberFormat="1" applyFont="1" applyFill="1" applyAlignment="1">
      <alignment horizontal="right" vertical="center" indent="1"/>
    </xf>
    <xf numFmtId="0" fontId="4" fillId="0" borderId="1" xfId="0" applyFont="1" applyBorder="1"/>
    <xf numFmtId="3" fontId="4" fillId="0" borderId="0" xfId="0" applyNumberFormat="1" applyFont="1" applyFill="1" applyAlignment="1">
      <alignment horizontal="right" vertical="center"/>
    </xf>
    <xf numFmtId="0" fontId="4" fillId="0" borderId="1" xfId="0" applyFont="1" applyBorder="1" applyAlignment="1">
      <alignment vertical="center"/>
    </xf>
    <xf numFmtId="0" fontId="4" fillId="0" borderId="5" xfId="0" applyFont="1" applyBorder="1"/>
    <xf numFmtId="168" fontId="35" fillId="0" borderId="0" xfId="0" applyNumberFormat="1" applyFont="1" applyFill="1" applyAlignment="1">
      <alignment horizontal="right" vertical="center"/>
    </xf>
    <xf numFmtId="168" fontId="35" fillId="0" borderId="0" xfId="0" applyNumberFormat="1" applyFont="1" applyFill="1" applyAlignment="1">
      <alignment horizontal="left" vertical="center"/>
    </xf>
    <xf numFmtId="1" fontId="35" fillId="0" borderId="0" xfId="0" applyNumberFormat="1" applyFont="1" applyFill="1" applyAlignment="1">
      <alignment horizontal="right" vertical="center"/>
    </xf>
    <xf numFmtId="168" fontId="3" fillId="0" borderId="0" xfId="0" applyNumberFormat="1" applyFont="1" applyFill="1" applyAlignment="1">
      <alignment horizontal="left" vertical="center"/>
    </xf>
    <xf numFmtId="171" fontId="0" fillId="0" borderId="0" xfId="0" applyNumberFormat="1"/>
    <xf numFmtId="2" fontId="0" fillId="0" borderId="0" xfId="0" applyNumberFormat="1"/>
    <xf numFmtId="164" fontId="0" fillId="0" borderId="0" xfId="0" applyNumberFormat="1"/>
    <xf numFmtId="0" fontId="0" fillId="0" borderId="0" xfId="0" applyAlignment="1">
      <alignment horizontal="right"/>
    </xf>
    <xf numFmtId="172" fontId="1" fillId="0" borderId="0" xfId="1" applyNumberFormat="1" applyFont="1"/>
    <xf numFmtId="6" fontId="0" fillId="0" borderId="0" xfId="0" applyNumberFormat="1"/>
    <xf numFmtId="6" fontId="0" fillId="0" borderId="0" xfId="0" applyNumberFormat="1" applyAlignment="1">
      <alignment horizontal="right"/>
    </xf>
    <xf numFmtId="6" fontId="9" fillId="0" borderId="0" xfId="0" applyNumberFormat="1" applyFont="1"/>
    <xf numFmtId="10" fontId="1" fillId="0" borderId="0" xfId="1" applyNumberFormat="1" applyFont="1"/>
    <xf numFmtId="6" fontId="0" fillId="0" borderId="1" xfId="0" applyNumberFormat="1" applyBorder="1"/>
    <xf numFmtId="0" fontId="0" fillId="0" borderId="1" xfId="0" applyBorder="1"/>
    <xf numFmtId="0" fontId="36" fillId="0" borderId="0" xfId="0" applyFont="1"/>
    <xf numFmtId="6" fontId="0" fillId="0" borderId="0" xfId="0" applyNumberFormat="1" applyBorder="1"/>
    <xf numFmtId="0" fontId="0" fillId="0" borderId="0" xfId="0" applyFont="1" applyAlignment="1">
      <alignment horizontal="right"/>
    </xf>
    <xf numFmtId="0" fontId="31" fillId="0" borderId="0" xfId="4" applyAlignment="1" applyProtection="1">
      <alignment vertical="center"/>
    </xf>
    <xf numFmtId="0" fontId="31" fillId="0" borderId="0" xfId="4" applyFill="1" applyAlignment="1" applyProtection="1">
      <alignment horizontal="left" vertical="top"/>
    </xf>
    <xf numFmtId="1" fontId="3" fillId="0" borderId="0" xfId="0" applyNumberFormat="1" applyFont="1" applyFill="1" applyAlignment="1">
      <alignment horizontal="center" vertical="center"/>
    </xf>
    <xf numFmtId="10" fontId="0" fillId="0" borderId="0" xfId="0" applyNumberFormat="1"/>
    <xf numFmtId="4" fontId="0" fillId="0" borderId="0" xfId="0" applyNumberFormat="1"/>
    <xf numFmtId="1" fontId="0" fillId="0" borderId="0" xfId="2" applyNumberFormat="1" applyFont="1"/>
    <xf numFmtId="1" fontId="2" fillId="0" borderId="0" xfId="2" applyNumberFormat="1" applyFont="1"/>
    <xf numFmtId="0" fontId="0" fillId="0" borderId="0" xfId="2" applyNumberFormat="1" applyFont="1"/>
    <xf numFmtId="3" fontId="37" fillId="0" borderId="0" xfId="0" applyNumberFormat="1" applyFont="1"/>
    <xf numFmtId="0" fontId="0" fillId="0" borderId="0" xfId="0" applyAlignment="1">
      <alignment horizontal="center"/>
    </xf>
  </cellXfs>
  <cellStyles count="5">
    <cellStyle name="Comma" xfId="2" builtinId="3"/>
    <cellStyle name="Hyperlink" xfId="4" builtinId="8"/>
    <cellStyle name="Normal" xfId="0" builtinId="0"/>
    <cellStyle name="Normal 2" xfId="3"/>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tx>
            <c:strRef>
              <c:f>'Budget summary'!$A$6</c:f>
              <c:strCache>
                <c:ptCount val="1"/>
                <c:pt idx="0">
                  <c:v>Regular salaries</c:v>
                </c:pt>
              </c:strCache>
            </c:strRef>
          </c:tx>
          <c:xVal>
            <c:numRef>
              <c:f>'Budget summary'!$B$5:$P$5</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'Budget summary'!$B$6:$P$6</c:f>
              <c:numCache>
                <c:formatCode>"$"#,##0;"$"\-#,##0</c:formatCode>
                <c:ptCount val="15"/>
                <c:pt idx="0">
                  <c:v>786906900.00000012</c:v>
                </c:pt>
                <c:pt idx="1">
                  <c:v>867049100</c:v>
                </c:pt>
                <c:pt idx="2">
                  <c:v>931886200</c:v>
                </c:pt>
                <c:pt idx="3">
                  <c:v>979145500</c:v>
                </c:pt>
                <c:pt idx="4">
                  <c:v>1021892728</c:v>
                </c:pt>
                <c:pt idx="5">
                  <c:v>1072190539</c:v>
                </c:pt>
                <c:pt idx="6">
                  <c:v>1141033430</c:v>
                </c:pt>
                <c:pt idx="7">
                  <c:v>1194775690</c:v>
                </c:pt>
                <c:pt idx="8">
                  <c:v>1244588986</c:v>
                </c:pt>
                <c:pt idx="9">
                  <c:v>1288540745</c:v>
                </c:pt>
                <c:pt idx="10">
                  <c:v>1269896062</c:v>
                </c:pt>
                <c:pt idx="11">
                  <c:v>1248783922</c:v>
                </c:pt>
                <c:pt idx="12">
                  <c:v>1302541662</c:v>
                </c:pt>
                <c:pt idx="13">
                  <c:v>1390017389</c:v>
                </c:pt>
                <c:pt idx="14">
                  <c:v>1420976676</c:v>
                </c:pt>
              </c:numCache>
            </c:numRef>
          </c:yVal>
        </c:ser>
        <c:ser>
          <c:idx val="4"/>
          <c:order val="1"/>
          <c:tx>
            <c:strRef>
              <c:f>'Budget summary'!$A$10</c:f>
              <c:strCache>
                <c:ptCount val="1"/>
                <c:pt idx="0">
                  <c:v>Employee benefits</c:v>
                </c:pt>
              </c:strCache>
            </c:strRef>
          </c:tx>
          <c:xVal>
            <c:numRef>
              <c:f>'Budget summary'!$B$5:$P$5</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'Budget summary'!$B$10:$P$10</c:f>
              <c:numCache>
                <c:formatCode>"$"#,##0;"$"\-#,##0</c:formatCode>
                <c:ptCount val="15"/>
                <c:pt idx="0">
                  <c:v>231576600</c:v>
                </c:pt>
                <c:pt idx="1">
                  <c:v>235208600</c:v>
                </c:pt>
                <c:pt idx="2">
                  <c:v>223910800</c:v>
                </c:pt>
                <c:pt idx="3">
                  <c:v>253496500</c:v>
                </c:pt>
                <c:pt idx="4">
                  <c:v>279490005</c:v>
                </c:pt>
                <c:pt idx="5">
                  <c:v>342847897</c:v>
                </c:pt>
                <c:pt idx="6">
                  <c:v>379596603</c:v>
                </c:pt>
                <c:pt idx="7">
                  <c:v>447052195</c:v>
                </c:pt>
                <c:pt idx="8">
                  <c:v>497119248</c:v>
                </c:pt>
                <c:pt idx="9">
                  <c:v>504765019</c:v>
                </c:pt>
                <c:pt idx="10">
                  <c:v>461990456</c:v>
                </c:pt>
                <c:pt idx="11">
                  <c:v>476814440</c:v>
                </c:pt>
                <c:pt idx="12">
                  <c:v>528997057</c:v>
                </c:pt>
                <c:pt idx="13">
                  <c:v>645573729</c:v>
                </c:pt>
                <c:pt idx="14">
                  <c:v>648884925</c:v>
                </c:pt>
              </c:numCache>
            </c:numRef>
          </c:yVal>
        </c:ser>
        <c:ser>
          <c:idx val="5"/>
          <c:order val="2"/>
          <c:tx>
            <c:strRef>
              <c:f>'Budget summary'!$A$11</c:f>
              <c:strCache>
                <c:ptCount val="1"/>
                <c:pt idx="0">
                  <c:v>Mat'l and supplies</c:v>
                </c:pt>
              </c:strCache>
            </c:strRef>
          </c:tx>
          <c:xVal>
            <c:numRef>
              <c:f>'Budget summary'!$B$5:$P$5</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'Budget summary'!$B$11:$P$11</c:f>
              <c:numCache>
                <c:formatCode>"$"#,##0;"$"\-#,##0</c:formatCode>
                <c:ptCount val="15"/>
                <c:pt idx="0">
                  <c:v>65463500</c:v>
                </c:pt>
                <c:pt idx="1">
                  <c:v>66014900</c:v>
                </c:pt>
                <c:pt idx="2">
                  <c:v>62766300</c:v>
                </c:pt>
                <c:pt idx="3">
                  <c:v>71271700</c:v>
                </c:pt>
                <c:pt idx="4">
                  <c:v>66347776</c:v>
                </c:pt>
                <c:pt idx="5">
                  <c:v>70696046</c:v>
                </c:pt>
                <c:pt idx="6">
                  <c:v>79850642</c:v>
                </c:pt>
                <c:pt idx="7">
                  <c:v>78334677</c:v>
                </c:pt>
                <c:pt idx="8">
                  <c:v>74379503</c:v>
                </c:pt>
                <c:pt idx="9">
                  <c:v>70126059</c:v>
                </c:pt>
                <c:pt idx="10">
                  <c:v>70810229</c:v>
                </c:pt>
                <c:pt idx="11">
                  <c:v>86234550</c:v>
                </c:pt>
                <c:pt idx="12">
                  <c:v>86354191</c:v>
                </c:pt>
                <c:pt idx="13">
                  <c:v>98937465</c:v>
                </c:pt>
                <c:pt idx="14">
                  <c:v>72175713</c:v>
                </c:pt>
              </c:numCache>
            </c:numRef>
          </c:yVal>
        </c:ser>
        <c:ser>
          <c:idx val="1"/>
          <c:order val="3"/>
          <c:tx>
            <c:strRef>
              <c:f>'Budget summary'!$A$7</c:f>
              <c:strCache>
                <c:ptCount val="1"/>
                <c:pt idx="0">
                  <c:v>Hourly salaries contracted</c:v>
                </c:pt>
              </c:strCache>
            </c:strRef>
          </c:tx>
          <c:xVal>
            <c:numRef>
              <c:f>'Budget summary'!$B$5:$P$5</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'Budget summary'!$B$7:$P$7</c:f>
              <c:numCache>
                <c:formatCode>"$"#,##0;"$"\-#,##0</c:formatCode>
                <c:ptCount val="15"/>
                <c:pt idx="0">
                  <c:v>31004500</c:v>
                </c:pt>
                <c:pt idx="1">
                  <c:v>35315100</c:v>
                </c:pt>
                <c:pt idx="2">
                  <c:v>38260200</c:v>
                </c:pt>
                <c:pt idx="3">
                  <c:v>43544200</c:v>
                </c:pt>
                <c:pt idx="4">
                  <c:v>45330743</c:v>
                </c:pt>
                <c:pt idx="5">
                  <c:v>46545516</c:v>
                </c:pt>
                <c:pt idx="6">
                  <c:v>50944890</c:v>
                </c:pt>
                <c:pt idx="7">
                  <c:v>55802653</c:v>
                </c:pt>
                <c:pt idx="8">
                  <c:v>57730829</c:v>
                </c:pt>
                <c:pt idx="9">
                  <c:v>58391289</c:v>
                </c:pt>
                <c:pt idx="10">
                  <c:v>57490897</c:v>
                </c:pt>
                <c:pt idx="11">
                  <c:v>57726697</c:v>
                </c:pt>
                <c:pt idx="12">
                  <c:v>58554656</c:v>
                </c:pt>
                <c:pt idx="13">
                  <c:v>61624290</c:v>
                </c:pt>
                <c:pt idx="14">
                  <c:v>64312154</c:v>
                </c:pt>
              </c:numCache>
            </c:numRef>
          </c:yVal>
        </c:ser>
        <c:ser>
          <c:idx val="6"/>
          <c:order val="4"/>
          <c:tx>
            <c:strRef>
              <c:f>'Budget summary'!$A$12</c:f>
              <c:strCache>
                <c:ptCount val="1"/>
                <c:pt idx="0">
                  <c:v>Utilities</c:v>
                </c:pt>
              </c:strCache>
            </c:strRef>
          </c:tx>
          <c:xVal>
            <c:numRef>
              <c:f>'Budget summary'!$B$5:$P$5</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'Budget summary'!$B$12:$P$12</c:f>
              <c:numCache>
                <c:formatCode>"$"#,##0;"$"\-#,##0</c:formatCode>
                <c:ptCount val="15"/>
                <c:pt idx="0">
                  <c:v>26811600</c:v>
                </c:pt>
                <c:pt idx="1">
                  <c:v>34504600</c:v>
                </c:pt>
                <c:pt idx="2">
                  <c:v>35886100</c:v>
                </c:pt>
                <c:pt idx="3">
                  <c:v>40050600</c:v>
                </c:pt>
                <c:pt idx="4">
                  <c:v>46713785</c:v>
                </c:pt>
                <c:pt idx="5">
                  <c:v>48151153</c:v>
                </c:pt>
                <c:pt idx="6">
                  <c:v>47472614</c:v>
                </c:pt>
                <c:pt idx="7">
                  <c:v>47983882</c:v>
                </c:pt>
                <c:pt idx="8">
                  <c:v>50773810</c:v>
                </c:pt>
                <c:pt idx="9">
                  <c:v>55536492</c:v>
                </c:pt>
                <c:pt idx="10">
                  <c:v>43802098</c:v>
                </c:pt>
                <c:pt idx="11">
                  <c:v>47104309</c:v>
                </c:pt>
                <c:pt idx="12">
                  <c:v>45914893</c:v>
                </c:pt>
                <c:pt idx="13">
                  <c:v>60746000</c:v>
                </c:pt>
                <c:pt idx="14">
                  <c:v>57001550</c:v>
                </c:pt>
              </c:numCache>
            </c:numRef>
          </c:yVal>
        </c:ser>
        <c:ser>
          <c:idx val="9"/>
          <c:order val="5"/>
          <c:tx>
            <c:strRef>
              <c:f>'Budget summary'!$A$15</c:f>
              <c:strCache>
                <c:ptCount val="1"/>
                <c:pt idx="0">
                  <c:v>Maintenance by contractors</c:v>
                </c:pt>
              </c:strCache>
            </c:strRef>
          </c:tx>
          <c:xVal>
            <c:numRef>
              <c:f>'Budget summary'!$B$5:$P$5</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'Budget summary'!$B$15:$P$15</c:f>
              <c:numCache>
                <c:formatCode>"$"#,##0;"$"\-#,##0</c:formatCode>
                <c:ptCount val="15"/>
                <c:pt idx="0">
                  <c:v>23245100</c:v>
                </c:pt>
                <c:pt idx="1">
                  <c:v>20819000</c:v>
                </c:pt>
                <c:pt idx="2">
                  <c:v>24929000</c:v>
                </c:pt>
                <c:pt idx="3">
                  <c:v>33784000</c:v>
                </c:pt>
                <c:pt idx="4">
                  <c:v>26803710</c:v>
                </c:pt>
                <c:pt idx="5">
                  <c:v>31070610</c:v>
                </c:pt>
                <c:pt idx="6">
                  <c:v>43211811</c:v>
                </c:pt>
                <c:pt idx="7">
                  <c:v>43616292</c:v>
                </c:pt>
                <c:pt idx="8">
                  <c:v>48017618</c:v>
                </c:pt>
                <c:pt idx="9">
                  <c:v>45592653</c:v>
                </c:pt>
                <c:pt idx="10">
                  <c:v>46732372</c:v>
                </c:pt>
                <c:pt idx="11">
                  <c:v>59690519</c:v>
                </c:pt>
                <c:pt idx="12">
                  <c:v>53083656</c:v>
                </c:pt>
                <c:pt idx="13">
                  <c:v>79263479</c:v>
                </c:pt>
                <c:pt idx="14">
                  <c:v>56289846</c:v>
                </c:pt>
              </c:numCache>
            </c:numRef>
          </c:yVal>
        </c:ser>
        <c:ser>
          <c:idx val="2"/>
          <c:order val="6"/>
          <c:tx>
            <c:strRef>
              <c:f>'Budget summary'!$A$8</c:f>
              <c:strCache>
                <c:ptCount val="1"/>
                <c:pt idx="0">
                  <c:v>Hourly salaries non contracted</c:v>
                </c:pt>
              </c:strCache>
            </c:strRef>
          </c:tx>
          <c:xVal>
            <c:numRef>
              <c:f>'Budget summary'!$B$5:$P$5</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'Budget summary'!$B$8:$P$8</c:f>
              <c:numCache>
                <c:formatCode>"$"#,##0;"$"\-#,##0</c:formatCode>
                <c:ptCount val="15"/>
                <c:pt idx="0">
                  <c:v>32481900</c:v>
                </c:pt>
                <c:pt idx="1">
                  <c:v>36584700</c:v>
                </c:pt>
                <c:pt idx="2">
                  <c:v>39371700</c:v>
                </c:pt>
                <c:pt idx="3">
                  <c:v>42114100</c:v>
                </c:pt>
                <c:pt idx="4">
                  <c:v>38593021</c:v>
                </c:pt>
                <c:pt idx="5">
                  <c:v>41469288</c:v>
                </c:pt>
                <c:pt idx="6">
                  <c:v>43214429</c:v>
                </c:pt>
                <c:pt idx="7">
                  <c:v>43844192</c:v>
                </c:pt>
                <c:pt idx="8">
                  <c:v>45753516</c:v>
                </c:pt>
                <c:pt idx="9">
                  <c:v>44540552</c:v>
                </c:pt>
                <c:pt idx="10">
                  <c:v>43400009</c:v>
                </c:pt>
                <c:pt idx="11">
                  <c:v>46536396</c:v>
                </c:pt>
                <c:pt idx="12">
                  <c:v>50514952</c:v>
                </c:pt>
                <c:pt idx="13">
                  <c:v>49690197</c:v>
                </c:pt>
                <c:pt idx="14">
                  <c:v>42096130</c:v>
                </c:pt>
              </c:numCache>
            </c:numRef>
          </c:yVal>
        </c:ser>
        <c:ser>
          <c:idx val="13"/>
          <c:order val="7"/>
          <c:tx>
            <c:strRef>
              <c:f>'Budget summary'!$A$19</c:f>
              <c:strCache>
                <c:ptCount val="1"/>
                <c:pt idx="0">
                  <c:v>Transfer out</c:v>
                </c:pt>
              </c:strCache>
            </c:strRef>
          </c:tx>
          <c:xVal>
            <c:numRef>
              <c:f>'Budget summary'!$B$5:$P$5</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'Budget summary'!$B$19:$P$19</c:f>
              <c:numCache>
                <c:formatCode>"$"#,##0;"$"\-#,##0</c:formatCode>
                <c:ptCount val="15"/>
                <c:pt idx="0">
                  <c:v>21399500</c:v>
                </c:pt>
                <c:pt idx="1">
                  <c:v>22364600</c:v>
                </c:pt>
                <c:pt idx="2">
                  <c:v>26101900</c:v>
                </c:pt>
                <c:pt idx="3">
                  <c:v>29153400</c:v>
                </c:pt>
                <c:pt idx="4">
                  <c:v>31764210</c:v>
                </c:pt>
                <c:pt idx="5">
                  <c:v>30777747</c:v>
                </c:pt>
                <c:pt idx="6">
                  <c:v>40950745</c:v>
                </c:pt>
                <c:pt idx="7">
                  <c:v>47580675</c:v>
                </c:pt>
                <c:pt idx="8">
                  <c:v>42773607</c:v>
                </c:pt>
                <c:pt idx="9">
                  <c:v>38302736</c:v>
                </c:pt>
                <c:pt idx="10">
                  <c:v>34220683</c:v>
                </c:pt>
                <c:pt idx="11">
                  <c:v>28457582</c:v>
                </c:pt>
                <c:pt idx="12">
                  <c:v>25979891</c:v>
                </c:pt>
                <c:pt idx="13">
                  <c:v>34169435</c:v>
                </c:pt>
                <c:pt idx="14">
                  <c:v>38092907</c:v>
                </c:pt>
              </c:numCache>
            </c:numRef>
          </c:yVal>
        </c:ser>
        <c:ser>
          <c:idx val="10"/>
          <c:order val="8"/>
          <c:tx>
            <c:strRef>
              <c:f>'Budget summary'!$A$16</c:f>
              <c:strCache>
                <c:ptCount val="1"/>
                <c:pt idx="0">
                  <c:v>County services</c:v>
                </c:pt>
              </c:strCache>
            </c:strRef>
          </c:tx>
          <c:xVal>
            <c:numRef>
              <c:f>'Budget summary'!$B$5:$P$5</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'Budget summary'!$B$16:$P$16</c:f>
              <c:numCache>
                <c:formatCode>"$"#,##0;"$"\-#,##0</c:formatCode>
                <c:ptCount val="15"/>
                <c:pt idx="0">
                  <c:v>15380700</c:v>
                </c:pt>
                <c:pt idx="1">
                  <c:v>16800000</c:v>
                </c:pt>
                <c:pt idx="2">
                  <c:v>16069400</c:v>
                </c:pt>
                <c:pt idx="3">
                  <c:v>19045100</c:v>
                </c:pt>
                <c:pt idx="4">
                  <c:v>19194454</c:v>
                </c:pt>
                <c:pt idx="5">
                  <c:v>20747028</c:v>
                </c:pt>
                <c:pt idx="6">
                  <c:v>24103379</c:v>
                </c:pt>
                <c:pt idx="7">
                  <c:v>25944375</c:v>
                </c:pt>
                <c:pt idx="8">
                  <c:v>30490091</c:v>
                </c:pt>
                <c:pt idx="9">
                  <c:v>27366813</c:v>
                </c:pt>
                <c:pt idx="10">
                  <c:v>26300429</c:v>
                </c:pt>
                <c:pt idx="11">
                  <c:v>31120749</c:v>
                </c:pt>
                <c:pt idx="12">
                  <c:v>30902421</c:v>
                </c:pt>
                <c:pt idx="13">
                  <c:v>34776062</c:v>
                </c:pt>
                <c:pt idx="14">
                  <c:v>34746293</c:v>
                </c:pt>
              </c:numCache>
            </c:numRef>
          </c:yVal>
        </c:ser>
        <c:ser>
          <c:idx val="11"/>
          <c:order val="9"/>
          <c:tx>
            <c:strRef>
              <c:f>'Budget summary'!$A$17</c:f>
              <c:strCache>
                <c:ptCount val="1"/>
                <c:pt idx="0">
                  <c:v>Capital expenses</c:v>
                </c:pt>
              </c:strCache>
            </c:strRef>
          </c:tx>
          <c:xVal>
            <c:numRef>
              <c:f>'Budget summary'!$B$5:$P$5</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'Budget summary'!$B$17:$P$17</c:f>
              <c:numCache>
                <c:formatCode>"$"#,##0;"$"\-#,##0</c:formatCode>
                <c:ptCount val="15"/>
                <c:pt idx="0">
                  <c:v>21525300</c:v>
                </c:pt>
                <c:pt idx="1">
                  <c:v>25094900</c:v>
                </c:pt>
                <c:pt idx="2">
                  <c:v>28541900</c:v>
                </c:pt>
                <c:pt idx="3">
                  <c:v>33133800</c:v>
                </c:pt>
                <c:pt idx="4">
                  <c:v>34024587</c:v>
                </c:pt>
                <c:pt idx="5">
                  <c:v>37773362</c:v>
                </c:pt>
                <c:pt idx="6">
                  <c:v>36694596</c:v>
                </c:pt>
                <c:pt idx="7">
                  <c:v>31487083</c:v>
                </c:pt>
                <c:pt idx="8">
                  <c:v>30592058</c:v>
                </c:pt>
                <c:pt idx="9">
                  <c:v>25852400</c:v>
                </c:pt>
                <c:pt idx="10">
                  <c:v>22079691</c:v>
                </c:pt>
                <c:pt idx="11">
                  <c:v>23399237</c:v>
                </c:pt>
                <c:pt idx="12">
                  <c:v>14911102</c:v>
                </c:pt>
                <c:pt idx="13">
                  <c:v>28095050</c:v>
                </c:pt>
                <c:pt idx="14">
                  <c:v>23366406</c:v>
                </c:pt>
              </c:numCache>
            </c:numRef>
          </c:yVal>
        </c:ser>
        <c:ser>
          <c:idx val="3"/>
          <c:order val="10"/>
          <c:tx>
            <c:strRef>
              <c:f>'Budget summary'!$A$9</c:f>
              <c:strCache>
                <c:ptCount val="1"/>
                <c:pt idx="0">
                  <c:v>Salary supplements</c:v>
                </c:pt>
              </c:strCache>
            </c:strRef>
          </c:tx>
          <c:xVal>
            <c:numRef>
              <c:f>'Budget summary'!$B$5:$P$5</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'Budget summary'!$B$9:$P$9</c:f>
              <c:numCache>
                <c:formatCode>"$"#,##0;"$"\-#,##0</c:formatCode>
                <c:ptCount val="15"/>
                <c:pt idx="0">
                  <c:v>8187300</c:v>
                </c:pt>
                <c:pt idx="1">
                  <c:v>8141500</c:v>
                </c:pt>
                <c:pt idx="2">
                  <c:v>9602700</c:v>
                </c:pt>
                <c:pt idx="3">
                  <c:v>9288100</c:v>
                </c:pt>
                <c:pt idx="4">
                  <c:v>8010938</c:v>
                </c:pt>
                <c:pt idx="5">
                  <c:v>10636864</c:v>
                </c:pt>
                <c:pt idx="6">
                  <c:v>8783656</c:v>
                </c:pt>
                <c:pt idx="7">
                  <c:v>8333756</c:v>
                </c:pt>
                <c:pt idx="8">
                  <c:v>9309742</c:v>
                </c:pt>
                <c:pt idx="9">
                  <c:v>8454712</c:v>
                </c:pt>
                <c:pt idx="10">
                  <c:v>11423772</c:v>
                </c:pt>
                <c:pt idx="11">
                  <c:v>9207554</c:v>
                </c:pt>
                <c:pt idx="12">
                  <c:v>7687514</c:v>
                </c:pt>
                <c:pt idx="13">
                  <c:v>20345208</c:v>
                </c:pt>
                <c:pt idx="14">
                  <c:v>17873737</c:v>
                </c:pt>
              </c:numCache>
            </c:numRef>
          </c:yVal>
        </c:ser>
        <c:ser>
          <c:idx val="8"/>
          <c:order val="11"/>
          <c:tx>
            <c:strRef>
              <c:f>'Budget summary'!$A$14</c:f>
              <c:strCache>
                <c:ptCount val="1"/>
                <c:pt idx="0">
                  <c:v>Other operating expenses</c:v>
                </c:pt>
              </c:strCache>
            </c:strRef>
          </c:tx>
          <c:xVal>
            <c:numRef>
              <c:f>'Budget summary'!$B$5:$P$5</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'Budget summary'!$B$14:$P$14</c:f>
              <c:numCache>
                <c:formatCode>"$"#,##0;"$"\-#,##0</c:formatCode>
                <c:ptCount val="15"/>
                <c:pt idx="0">
                  <c:v>3953900</c:v>
                </c:pt>
                <c:pt idx="1">
                  <c:v>4866600</c:v>
                </c:pt>
                <c:pt idx="2">
                  <c:v>4825800</c:v>
                </c:pt>
                <c:pt idx="3">
                  <c:v>17187100</c:v>
                </c:pt>
                <c:pt idx="4">
                  <c:v>5881552</c:v>
                </c:pt>
                <c:pt idx="5">
                  <c:v>6243003</c:v>
                </c:pt>
                <c:pt idx="6">
                  <c:v>6072886</c:v>
                </c:pt>
                <c:pt idx="7">
                  <c:v>3570422</c:v>
                </c:pt>
                <c:pt idx="8">
                  <c:v>4672563</c:v>
                </c:pt>
                <c:pt idx="9">
                  <c:v>3547744</c:v>
                </c:pt>
                <c:pt idx="10">
                  <c:v>2299314</c:v>
                </c:pt>
                <c:pt idx="11">
                  <c:v>1317283</c:v>
                </c:pt>
                <c:pt idx="12">
                  <c:v>1264129</c:v>
                </c:pt>
                <c:pt idx="13">
                  <c:v>25407356</c:v>
                </c:pt>
                <c:pt idx="14">
                  <c:v>11056296</c:v>
                </c:pt>
              </c:numCache>
            </c:numRef>
          </c:yVal>
        </c:ser>
        <c:ser>
          <c:idx val="12"/>
          <c:order val="12"/>
          <c:tx>
            <c:strRef>
              <c:f>'Budget summary'!$A$18</c:f>
              <c:strCache>
                <c:ptCount val="1"/>
                <c:pt idx="0">
                  <c:v>Construction &amp; insurance</c:v>
                </c:pt>
              </c:strCache>
            </c:strRef>
          </c:tx>
          <c:xVal>
            <c:numRef>
              <c:f>'Budget summary'!$B$5:$P$5</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'Budget summary'!$B$18:$P$18</c:f>
              <c:numCache>
                <c:formatCode>"$"#,##0;"$"\-#,##0</c:formatCode>
                <c:ptCount val="15"/>
                <c:pt idx="0">
                  <c:v>2795600</c:v>
                </c:pt>
                <c:pt idx="1">
                  <c:v>2466100</c:v>
                </c:pt>
                <c:pt idx="2">
                  <c:v>1018000</c:v>
                </c:pt>
                <c:pt idx="3">
                  <c:v>3227600</c:v>
                </c:pt>
                <c:pt idx="4">
                  <c:v>5244899</c:v>
                </c:pt>
                <c:pt idx="5">
                  <c:v>6701950</c:v>
                </c:pt>
                <c:pt idx="6">
                  <c:v>6707492</c:v>
                </c:pt>
                <c:pt idx="7">
                  <c:v>8233184</c:v>
                </c:pt>
                <c:pt idx="8">
                  <c:v>5509831</c:v>
                </c:pt>
                <c:pt idx="9">
                  <c:v>3423664</c:v>
                </c:pt>
                <c:pt idx="10">
                  <c:v>4543558</c:v>
                </c:pt>
                <c:pt idx="11">
                  <c:v>4488727</c:v>
                </c:pt>
                <c:pt idx="12">
                  <c:v>5510674</c:v>
                </c:pt>
                <c:pt idx="13">
                  <c:v>4502039</c:v>
                </c:pt>
                <c:pt idx="14">
                  <c:v>4468127</c:v>
                </c:pt>
              </c:numCache>
            </c:numRef>
          </c:yVal>
        </c:ser>
        <c:ser>
          <c:idx val="7"/>
          <c:order val="13"/>
          <c:tx>
            <c:strRef>
              <c:f>'Budget summary'!$A$13</c:f>
              <c:strCache>
                <c:ptCount val="1"/>
                <c:pt idx="0">
                  <c:v>Travel expenses</c:v>
                </c:pt>
              </c:strCache>
            </c:strRef>
          </c:tx>
          <c:xVal>
            <c:numRef>
              <c:f>'Budget summary'!$B$5:$P$5</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'Budget summary'!$B$13:$P$13</c:f>
              <c:numCache>
                <c:formatCode>"$"#,##0;"$"\-#,##0</c:formatCode>
                <c:ptCount val="15"/>
                <c:pt idx="0">
                  <c:v>945700</c:v>
                </c:pt>
                <c:pt idx="1">
                  <c:v>1079200</c:v>
                </c:pt>
                <c:pt idx="2">
                  <c:v>1315900</c:v>
                </c:pt>
                <c:pt idx="3">
                  <c:v>1521600</c:v>
                </c:pt>
                <c:pt idx="4">
                  <c:v>1408991</c:v>
                </c:pt>
                <c:pt idx="5">
                  <c:v>1589445</c:v>
                </c:pt>
                <c:pt idx="6">
                  <c:v>1796645</c:v>
                </c:pt>
                <c:pt idx="7">
                  <c:v>2249725</c:v>
                </c:pt>
                <c:pt idx="8">
                  <c:v>2430923</c:v>
                </c:pt>
                <c:pt idx="9">
                  <c:v>2217479</c:v>
                </c:pt>
                <c:pt idx="10">
                  <c:v>1972731</c:v>
                </c:pt>
                <c:pt idx="11">
                  <c:v>1889218</c:v>
                </c:pt>
                <c:pt idx="12">
                  <c:v>2145911</c:v>
                </c:pt>
                <c:pt idx="13">
                  <c:v>1929530</c:v>
                </c:pt>
                <c:pt idx="14">
                  <c:v>1920249</c:v>
                </c:pt>
              </c:numCache>
            </c:numRef>
          </c:yVal>
        </c:ser>
        <c:axId val="146448768"/>
        <c:axId val="146450304"/>
      </c:scatterChart>
      <c:valAx>
        <c:axId val="146448768"/>
        <c:scaling>
          <c:orientation val="minMax"/>
          <c:min val="2000"/>
        </c:scaling>
        <c:axPos val="b"/>
        <c:majorGridlines/>
        <c:numFmt formatCode="General" sourceLinked="1"/>
        <c:tickLblPos val="nextTo"/>
        <c:crossAx val="146450304"/>
        <c:crosses val="autoZero"/>
        <c:crossBetween val="midCat"/>
      </c:valAx>
      <c:valAx>
        <c:axId val="146450304"/>
        <c:scaling>
          <c:orientation val="minMax"/>
        </c:scaling>
        <c:axPos val="l"/>
        <c:majorGridlines/>
        <c:numFmt formatCode="&quot;$&quot;#,##0;&quot;$&quot;\-#,##0" sourceLinked="1"/>
        <c:tickLblPos val="nextTo"/>
        <c:crossAx val="146448768"/>
        <c:crosses val="autoZero"/>
        <c:crossBetween val="midCat"/>
      </c:valAx>
    </c:plotArea>
    <c:legend>
      <c:legendPos val="r"/>
      <c:layout>
        <c:manualLayout>
          <c:xMode val="edge"/>
          <c:yMode val="edge"/>
          <c:x val="0.64676377952755904"/>
          <c:y val="6.7141294838145585E-2"/>
          <c:w val="0.30323622047244092"/>
          <c:h val="0.8160187205514976"/>
        </c:manualLayout>
      </c:layout>
    </c:legend>
    <c:plotVisOnly val="1"/>
  </c:chart>
  <c:printSettings>
    <c:headerFooter/>
    <c:pageMargins b="0.75000000000000244" l="0.70000000000000062" r="0.70000000000000062" t="0.750000000000002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1"/>
          <c:order val="0"/>
          <c:tx>
            <c:strRef>
              <c:f>Demographics!$A$8</c:f>
              <c:strCache>
                <c:ptCount val="1"/>
                <c:pt idx="0">
                  <c:v>Actual Membership  (including ESOL, Spec Ed, etc.)</c:v>
                </c:pt>
              </c:strCache>
            </c:strRef>
          </c:tx>
          <c:xVal>
            <c:numRef>
              <c:f>Demographics!$B$6:$P$6</c:f>
              <c:numCache>
                <c:formatCode>0</c:formatCode>
                <c:ptCount val="15"/>
                <c:pt idx="0" formatCode="General">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Demographics!$B$8:$P$8</c:f>
              <c:numCache>
                <c:formatCode>#,##0</c:formatCode>
                <c:ptCount val="15"/>
                <c:pt idx="0">
                  <c:v>154523</c:v>
                </c:pt>
                <c:pt idx="1">
                  <c:v>158331</c:v>
                </c:pt>
                <c:pt idx="2">
                  <c:v>161385</c:v>
                </c:pt>
                <c:pt idx="3">
                  <c:v>163386</c:v>
                </c:pt>
                <c:pt idx="4">
                  <c:v>164195</c:v>
                </c:pt>
                <c:pt idx="5">
                  <c:v>164408</c:v>
                </c:pt>
                <c:pt idx="6">
                  <c:v>164284</c:v>
                </c:pt>
                <c:pt idx="7">
                  <c:v>164486</c:v>
                </c:pt>
                <c:pt idx="8">
                  <c:v>166307</c:v>
                </c:pt>
                <c:pt idx="9">
                  <c:v>169538</c:v>
                </c:pt>
                <c:pt idx="10">
                  <c:v>172391</c:v>
                </c:pt>
                <c:pt idx="11">
                  <c:v>174933</c:v>
                </c:pt>
                <c:pt idx="12">
                  <c:v>177918</c:v>
                </c:pt>
                <c:pt idx="13">
                  <c:v>181259</c:v>
                </c:pt>
                <c:pt idx="14">
                  <c:v>184393</c:v>
                </c:pt>
              </c:numCache>
            </c:numRef>
          </c:yVal>
        </c:ser>
        <c:ser>
          <c:idx val="3"/>
          <c:order val="1"/>
          <c:tx>
            <c:strRef>
              <c:f>Demographics!$A$10</c:f>
              <c:strCache>
                <c:ptCount val="1"/>
                <c:pt idx="0">
                  <c:v>    Number of ESOL Students</c:v>
                </c:pt>
              </c:strCache>
            </c:strRef>
          </c:tx>
          <c:xVal>
            <c:numRef>
              <c:f>Demographics!$B$6:$P$6</c:f>
              <c:numCache>
                <c:formatCode>0</c:formatCode>
                <c:ptCount val="15"/>
                <c:pt idx="0" formatCode="General">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Demographics!$B$10:$P$10</c:f>
              <c:numCache>
                <c:formatCode>#,##0</c:formatCode>
                <c:ptCount val="15"/>
                <c:pt idx="0">
                  <c:v>13443.500999999998</c:v>
                </c:pt>
                <c:pt idx="1">
                  <c:v>15516.438</c:v>
                </c:pt>
                <c:pt idx="2">
                  <c:v>17752.349999999999</c:v>
                </c:pt>
                <c:pt idx="3">
                  <c:v>19442.933999999997</c:v>
                </c:pt>
                <c:pt idx="4">
                  <c:v>20031.79</c:v>
                </c:pt>
                <c:pt idx="5">
                  <c:v>20879.815999999999</c:v>
                </c:pt>
                <c:pt idx="6">
                  <c:v>21028.351999999999</c:v>
                </c:pt>
                <c:pt idx="7">
                  <c:v>21218.694</c:v>
                </c:pt>
                <c:pt idx="8">
                  <c:v>21786.217000000001</c:v>
                </c:pt>
                <c:pt idx="9">
                  <c:v>20683.635999999999</c:v>
                </c:pt>
                <c:pt idx="10">
                  <c:v>21204.093000000001</c:v>
                </c:pt>
                <c:pt idx="11">
                  <c:v>22650</c:v>
                </c:pt>
                <c:pt idx="12">
                  <c:v>27944</c:v>
                </c:pt>
                <c:pt idx="13">
                  <c:v>28725</c:v>
                </c:pt>
                <c:pt idx="14">
                  <c:v>29723</c:v>
                </c:pt>
              </c:numCache>
            </c:numRef>
          </c:yVal>
        </c:ser>
        <c:ser>
          <c:idx val="5"/>
          <c:order val="2"/>
          <c:tx>
            <c:strRef>
              <c:f>Demographics!$A$12</c:f>
              <c:strCache>
                <c:ptCount val="1"/>
                <c:pt idx="0">
                  <c:v>    Number of Free/Reduced-Price-Meal Students</c:v>
                </c:pt>
              </c:strCache>
            </c:strRef>
          </c:tx>
          <c:xVal>
            <c:numRef>
              <c:f>Demographics!$B$6:$P$6</c:f>
              <c:numCache>
                <c:formatCode>0</c:formatCode>
                <c:ptCount val="15"/>
                <c:pt idx="0" formatCode="General">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Demographics!$B$12:$P$12</c:f>
              <c:numCache>
                <c:formatCode>#,##0</c:formatCode>
                <c:ptCount val="15"/>
                <c:pt idx="0">
                  <c:v>29050.324000000001</c:v>
                </c:pt>
                <c:pt idx="1">
                  <c:v>31032.876</c:v>
                </c:pt>
                <c:pt idx="2">
                  <c:v>32761.155000000002</c:v>
                </c:pt>
                <c:pt idx="3">
                  <c:v>37252.008000000002</c:v>
                </c:pt>
                <c:pt idx="4">
                  <c:v>31361.244999999999</c:v>
                </c:pt>
                <c:pt idx="5">
                  <c:v>33539.231999999996</c:v>
                </c:pt>
                <c:pt idx="6">
                  <c:v>32528.232</c:v>
                </c:pt>
                <c:pt idx="7">
                  <c:v>32897.200000000004</c:v>
                </c:pt>
                <c:pt idx="8">
                  <c:v>35257.084000000003</c:v>
                </c:pt>
                <c:pt idx="9">
                  <c:v>37191</c:v>
                </c:pt>
                <c:pt idx="10">
                  <c:v>38787.974999999999</c:v>
                </c:pt>
                <c:pt idx="11">
                  <c:v>42204</c:v>
                </c:pt>
                <c:pt idx="12" formatCode="General">
                  <c:v>46117</c:v>
                </c:pt>
                <c:pt idx="13">
                  <c:v>49575</c:v>
                </c:pt>
                <c:pt idx="14">
                  <c:v>50335</c:v>
                </c:pt>
              </c:numCache>
            </c:numRef>
          </c:yVal>
        </c:ser>
        <c:ser>
          <c:idx val="6"/>
          <c:order val="3"/>
          <c:tx>
            <c:strRef>
              <c:f>Demographics!$A$13</c:f>
              <c:strCache>
                <c:ptCount val="1"/>
                <c:pt idx="0">
                  <c:v>Self-contained special education entrollment Or Level 2</c:v>
                </c:pt>
              </c:strCache>
            </c:strRef>
          </c:tx>
          <c:xVal>
            <c:numRef>
              <c:f>Demographics!$B$6:$P$6</c:f>
              <c:numCache>
                <c:formatCode>0</c:formatCode>
                <c:ptCount val="15"/>
                <c:pt idx="0" formatCode="General">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Demographics!$B$13:$P$13</c:f>
              <c:numCache>
                <c:formatCode>#,##0</c:formatCode>
                <c:ptCount val="15"/>
                <c:pt idx="0">
                  <c:v>8868</c:v>
                </c:pt>
                <c:pt idx="1">
                  <c:v>9016</c:v>
                </c:pt>
                <c:pt idx="2">
                  <c:v>9354</c:v>
                </c:pt>
                <c:pt idx="3">
                  <c:v>10152</c:v>
                </c:pt>
                <c:pt idx="4">
                  <c:v>10474</c:v>
                </c:pt>
                <c:pt idx="5">
                  <c:v>10613</c:v>
                </c:pt>
                <c:pt idx="6">
                  <c:v>10889</c:v>
                </c:pt>
                <c:pt idx="7">
                  <c:v>11430</c:v>
                </c:pt>
                <c:pt idx="8">
                  <c:v>11455</c:v>
                </c:pt>
                <c:pt idx="9">
                  <c:v>11995</c:v>
                </c:pt>
                <c:pt idx="10">
                  <c:v>12196</c:v>
                </c:pt>
                <c:pt idx="11">
                  <c:v>12594</c:v>
                </c:pt>
                <c:pt idx="12">
                  <c:v>12806</c:v>
                </c:pt>
                <c:pt idx="13">
                  <c:v>12980</c:v>
                </c:pt>
                <c:pt idx="14">
                  <c:v>13323</c:v>
                </c:pt>
              </c:numCache>
            </c:numRef>
          </c:yVal>
        </c:ser>
        <c:axId val="146104320"/>
        <c:axId val="146105856"/>
      </c:scatterChart>
      <c:valAx>
        <c:axId val="146104320"/>
        <c:scaling>
          <c:orientation val="minMax"/>
        </c:scaling>
        <c:axPos val="b"/>
        <c:majorGridlines/>
        <c:numFmt formatCode="General" sourceLinked="1"/>
        <c:tickLblPos val="nextTo"/>
        <c:crossAx val="146105856"/>
        <c:crosses val="autoZero"/>
        <c:crossBetween val="midCat"/>
      </c:valAx>
      <c:valAx>
        <c:axId val="146105856"/>
        <c:scaling>
          <c:orientation val="minMax"/>
        </c:scaling>
        <c:axPos val="l"/>
        <c:majorGridlines/>
        <c:numFmt formatCode="#,##0" sourceLinked="1"/>
        <c:tickLblPos val="nextTo"/>
        <c:crossAx val="146104320"/>
        <c:crosses val="autoZero"/>
        <c:crossBetween val="midCat"/>
      </c:valAx>
    </c:plotArea>
    <c:legend>
      <c:legendPos val="r"/>
    </c:legend>
    <c:plotVisOnly val="1"/>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plotArea>
      <c:layout/>
      <c:scatterChart>
        <c:scatterStyle val="lineMarker"/>
        <c:ser>
          <c:idx val="9"/>
          <c:order val="0"/>
          <c:tx>
            <c:strRef>
              <c:f>Demographics!$A$16</c:f>
              <c:strCache>
                <c:ptCount val="1"/>
                <c:pt idx="0">
                  <c:v>Ratio: students/teachers</c:v>
                </c:pt>
              </c:strCache>
            </c:strRef>
          </c:tx>
          <c:xVal>
            <c:numRef>
              <c:f>Demographics!$B$6:$P$6</c:f>
              <c:numCache>
                <c:formatCode>0</c:formatCode>
                <c:ptCount val="15"/>
                <c:pt idx="0" formatCode="General">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Demographics!$B$16:$P$16</c:f>
              <c:numCache>
                <c:formatCode>0.0</c:formatCode>
                <c:ptCount val="15"/>
                <c:pt idx="0">
                  <c:v>13.278594139383003</c:v>
                </c:pt>
                <c:pt idx="1">
                  <c:v>12.915174602138785</c:v>
                </c:pt>
                <c:pt idx="2">
                  <c:v>12.686502633440767</c:v>
                </c:pt>
                <c:pt idx="3">
                  <c:v>12.702013527170955</c:v>
                </c:pt>
                <c:pt idx="4">
                  <c:v>12.460821589296421</c:v>
                </c:pt>
                <c:pt idx="5">
                  <c:v>12.004264080959127</c:v>
                </c:pt>
                <c:pt idx="6">
                  <c:v>11.789476705801304</c:v>
                </c:pt>
                <c:pt idx="7">
                  <c:v>11.804481060986637</c:v>
                </c:pt>
                <c:pt idx="8">
                  <c:v>11.839240839746282</c:v>
                </c:pt>
                <c:pt idx="9">
                  <c:v>12.047896532120523</c:v>
                </c:pt>
                <c:pt idx="10">
                  <c:v>12.185090155997088</c:v>
                </c:pt>
                <c:pt idx="11">
                  <c:v>12.204911742133538</c:v>
                </c:pt>
                <c:pt idx="12">
                  <c:v>12.112164038885711</c:v>
                </c:pt>
                <c:pt idx="13">
                  <c:v>11.916858970565999</c:v>
                </c:pt>
                <c:pt idx="14">
                  <c:v>11.99389875047971</c:v>
                </c:pt>
              </c:numCache>
            </c:numRef>
          </c:yVal>
        </c:ser>
        <c:axId val="146129664"/>
        <c:axId val="146131200"/>
      </c:scatterChart>
      <c:valAx>
        <c:axId val="146129664"/>
        <c:scaling>
          <c:orientation val="minMax"/>
        </c:scaling>
        <c:axPos val="b"/>
        <c:majorGridlines/>
        <c:numFmt formatCode="General" sourceLinked="1"/>
        <c:tickLblPos val="nextTo"/>
        <c:crossAx val="146131200"/>
        <c:crosses val="autoZero"/>
        <c:crossBetween val="midCat"/>
      </c:valAx>
      <c:valAx>
        <c:axId val="146131200"/>
        <c:scaling>
          <c:orientation val="minMax"/>
        </c:scaling>
        <c:axPos val="l"/>
        <c:majorGridlines/>
        <c:numFmt formatCode="0.0" sourceLinked="1"/>
        <c:tickLblPos val="nextTo"/>
        <c:crossAx val="146129664"/>
        <c:crosses val="autoZero"/>
        <c:crossBetween val="midCat"/>
      </c:valAx>
    </c:plotArea>
    <c:legend>
      <c:legendPos val="r"/>
    </c:legend>
    <c:plotVisOnly val="1"/>
  </c:chart>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2"/>
          <c:order val="0"/>
          <c:tx>
            <c:strRef>
              <c:f>Demographics!$A$9</c:f>
              <c:strCache>
                <c:ptCount val="1"/>
                <c:pt idx="0">
                  <c:v>Percent ESOL Enrollment </c:v>
                </c:pt>
              </c:strCache>
            </c:strRef>
          </c:tx>
          <c:xVal>
            <c:numRef>
              <c:f>Demographics!$B$6:$P$6</c:f>
              <c:numCache>
                <c:formatCode>0</c:formatCode>
                <c:ptCount val="15"/>
                <c:pt idx="0" formatCode="General">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Demographics!$B$9:$P$9</c:f>
              <c:numCache>
                <c:formatCode>0.00%</c:formatCode>
                <c:ptCount val="15"/>
                <c:pt idx="0">
                  <c:v>8.6999999999999994E-2</c:v>
                </c:pt>
                <c:pt idx="1">
                  <c:v>9.8000000000000004E-2</c:v>
                </c:pt>
                <c:pt idx="2">
                  <c:v>0.11</c:v>
                </c:pt>
                <c:pt idx="3">
                  <c:v>0.11899999999999999</c:v>
                </c:pt>
                <c:pt idx="4">
                  <c:v>0.122</c:v>
                </c:pt>
                <c:pt idx="5">
                  <c:v>0.127</c:v>
                </c:pt>
                <c:pt idx="6">
                  <c:v>0.128</c:v>
                </c:pt>
                <c:pt idx="7">
                  <c:v>0.129</c:v>
                </c:pt>
                <c:pt idx="8">
                  <c:v>0.13100000000000001</c:v>
                </c:pt>
                <c:pt idx="9">
                  <c:v>0.122</c:v>
                </c:pt>
                <c:pt idx="10">
                  <c:v>0.123</c:v>
                </c:pt>
                <c:pt idx="11">
                  <c:v>0.129</c:v>
                </c:pt>
                <c:pt idx="12">
                  <c:v>0.157</c:v>
                </c:pt>
                <c:pt idx="13">
                  <c:v>0.17300000000000001</c:v>
                </c:pt>
                <c:pt idx="14">
                  <c:v>0.16119375464361446</c:v>
                </c:pt>
              </c:numCache>
            </c:numRef>
          </c:yVal>
        </c:ser>
        <c:ser>
          <c:idx val="4"/>
          <c:order val="1"/>
          <c:tx>
            <c:strRef>
              <c:f>Demographics!$A$11</c:f>
              <c:strCache>
                <c:ptCount val="1"/>
                <c:pt idx="0">
                  <c:v>Percent Free/Reduced Price Meal Eligible </c:v>
                </c:pt>
              </c:strCache>
            </c:strRef>
          </c:tx>
          <c:xVal>
            <c:numRef>
              <c:f>Demographics!$B$6:$P$6</c:f>
              <c:numCache>
                <c:formatCode>0</c:formatCode>
                <c:ptCount val="15"/>
                <c:pt idx="0" formatCode="General">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Demographics!$B$11:$P$11</c:f>
              <c:numCache>
                <c:formatCode>0.00%</c:formatCode>
                <c:ptCount val="15"/>
                <c:pt idx="0">
                  <c:v>0.188</c:v>
                </c:pt>
                <c:pt idx="1">
                  <c:v>0.19600000000000001</c:v>
                </c:pt>
                <c:pt idx="2">
                  <c:v>0.20300000000000001</c:v>
                </c:pt>
                <c:pt idx="3">
                  <c:v>0.22800000000000001</c:v>
                </c:pt>
                <c:pt idx="4">
                  <c:v>0.191</c:v>
                </c:pt>
                <c:pt idx="5">
                  <c:v>0.20399999999999999</c:v>
                </c:pt>
                <c:pt idx="6">
                  <c:v>0.19800000000000001</c:v>
                </c:pt>
                <c:pt idx="7">
                  <c:v>0.2</c:v>
                </c:pt>
                <c:pt idx="8">
                  <c:v>0.21199999999999999</c:v>
                </c:pt>
                <c:pt idx="9">
                  <c:v>0.22500000000000001</c:v>
                </c:pt>
                <c:pt idx="10">
                  <c:v>0.22500000000000001</c:v>
                </c:pt>
                <c:pt idx="11">
                  <c:v>0.245</c:v>
                </c:pt>
                <c:pt idx="12">
                  <c:v>0.25900000000000001</c:v>
                </c:pt>
                <c:pt idx="13">
                  <c:v>0.27350366050789204</c:v>
                </c:pt>
                <c:pt idx="14">
                  <c:v>0.27297673989793536</c:v>
                </c:pt>
              </c:numCache>
            </c:numRef>
          </c:yVal>
        </c:ser>
        <c:ser>
          <c:idx val="7"/>
          <c:order val="2"/>
          <c:tx>
            <c:strRef>
              <c:f>Demographics!$A$14</c:f>
              <c:strCache>
                <c:ptCount val="1"/>
                <c:pt idx="0">
                  <c:v>Percent Special Education Enrollment </c:v>
                </c:pt>
              </c:strCache>
            </c:strRef>
          </c:tx>
          <c:xVal>
            <c:numRef>
              <c:f>Demographics!$B$6:$P$6</c:f>
              <c:numCache>
                <c:formatCode>0</c:formatCode>
                <c:ptCount val="15"/>
                <c:pt idx="0" formatCode="General">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Demographics!$B$14:$P$14</c:f>
              <c:numCache>
                <c:formatCode>0.00%</c:formatCode>
                <c:ptCount val="15"/>
                <c:pt idx="0">
                  <c:v>5.7389514829507583E-2</c:v>
                </c:pt>
                <c:pt idx="1">
                  <c:v>5.6943997069430499E-2</c:v>
                </c:pt>
                <c:pt idx="2">
                  <c:v>5.7960777023886981E-2</c:v>
                </c:pt>
                <c:pt idx="3">
                  <c:v>6.2135066651977523E-2</c:v>
                </c:pt>
                <c:pt idx="4">
                  <c:v>6.3790005785803461E-2</c:v>
                </c:pt>
                <c:pt idx="5">
                  <c:v>6.4552819814120962E-2</c:v>
                </c:pt>
                <c:pt idx="6">
                  <c:v>6.6281561198899469E-2</c:v>
                </c:pt>
                <c:pt idx="7">
                  <c:v>6.9489196648954921E-2</c:v>
                </c:pt>
                <c:pt idx="8">
                  <c:v>6.8878640105347333E-2</c:v>
                </c:pt>
                <c:pt idx="9">
                  <c:v>7.0751100048366738E-2</c:v>
                </c:pt>
                <c:pt idx="10">
                  <c:v>7.0746152641379192E-2</c:v>
                </c:pt>
                <c:pt idx="11">
                  <c:v>7.1993277426214614E-2</c:v>
                </c:pt>
                <c:pt idx="12">
                  <c:v>7.1976978158477506E-2</c:v>
                </c:pt>
                <c:pt idx="13">
                  <c:v>7.1610237284769312E-2</c:v>
                </c:pt>
                <c:pt idx="14">
                  <c:v>7.2253285103013667E-2</c:v>
                </c:pt>
              </c:numCache>
            </c:numRef>
          </c:yVal>
        </c:ser>
        <c:axId val="146501632"/>
        <c:axId val="146503168"/>
      </c:scatterChart>
      <c:valAx>
        <c:axId val="146501632"/>
        <c:scaling>
          <c:orientation val="minMax"/>
        </c:scaling>
        <c:axPos val="b"/>
        <c:majorGridlines/>
        <c:numFmt formatCode="General" sourceLinked="1"/>
        <c:tickLblPos val="nextTo"/>
        <c:crossAx val="146503168"/>
        <c:crosses val="autoZero"/>
        <c:crossBetween val="midCat"/>
      </c:valAx>
      <c:valAx>
        <c:axId val="146503168"/>
        <c:scaling>
          <c:orientation val="minMax"/>
        </c:scaling>
        <c:axPos val="l"/>
        <c:majorGridlines/>
        <c:numFmt formatCode="0.00%" sourceLinked="1"/>
        <c:tickLblPos val="nextTo"/>
        <c:crossAx val="146501632"/>
        <c:crosses val="autoZero"/>
        <c:crossBetween val="midCat"/>
      </c:valAx>
    </c:plotArea>
    <c:legend>
      <c:legendPos val="r"/>
    </c:legend>
    <c:plotVisOnly val="1"/>
  </c:chart>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600"/>
              <a:t>Teacher salary scale for three values of years of experience (Master's</a:t>
            </a:r>
            <a:r>
              <a:rPr lang="en-US" sz="1600" baseline="0"/>
              <a:t> Degree)</a:t>
            </a:r>
            <a:endParaRPr lang="en-US" sz="1600"/>
          </a:p>
        </c:rich>
      </c:tx>
    </c:title>
    <c:plotArea>
      <c:layout/>
      <c:scatterChart>
        <c:scatterStyle val="lineMarker"/>
        <c:ser>
          <c:idx val="2"/>
          <c:order val="0"/>
          <c:tx>
            <c:strRef>
              <c:f>'Teacher pay scales'!$F$38</c:f>
              <c:strCache>
                <c:ptCount val="1"/>
                <c:pt idx="0">
                  <c:v>15</c:v>
                </c:pt>
              </c:strCache>
            </c:strRef>
          </c:tx>
          <c:marker>
            <c:symbol val="none"/>
          </c:marker>
          <c:xVal>
            <c:numRef>
              <c:f>'Teacher pay scales'!$C$39:$C$52</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xVal>
          <c:yVal>
            <c:numRef>
              <c:f>'Teacher pay scales'!$F$39:$F$52</c:f>
              <c:numCache>
                <c:formatCode>"$"#,##0_);[Red]\("$"#,##0\)</c:formatCode>
                <c:ptCount val="14"/>
                <c:pt idx="0">
                  <c:v>55465.271000000001</c:v>
                </c:pt>
                <c:pt idx="1">
                  <c:v>58240.164000000004</c:v>
                </c:pt>
                <c:pt idx="2">
                  <c:v>60206</c:v>
                </c:pt>
                <c:pt idx="3">
                  <c:v>61410</c:v>
                </c:pt>
                <c:pt idx="4">
                  <c:v>57781</c:v>
                </c:pt>
                <c:pt idx="5">
                  <c:v>65798</c:v>
                </c:pt>
                <c:pt idx="6">
                  <c:v>67773</c:v>
                </c:pt>
                <c:pt idx="7">
                  <c:v>67200</c:v>
                </c:pt>
                <c:pt idx="8">
                  <c:v>68994</c:v>
                </c:pt>
                <c:pt idx="9">
                  <c:v>72451</c:v>
                </c:pt>
                <c:pt idx="10">
                  <c:v>72451</c:v>
                </c:pt>
                <c:pt idx="11">
                  <c:v>70373</c:v>
                </c:pt>
                <c:pt idx="12">
                  <c:v>71077</c:v>
                </c:pt>
                <c:pt idx="13">
                  <c:v>72498.540000000008</c:v>
                </c:pt>
              </c:numCache>
            </c:numRef>
          </c:yVal>
        </c:ser>
        <c:ser>
          <c:idx val="1"/>
          <c:order val="1"/>
          <c:tx>
            <c:strRef>
              <c:f>'Teacher pay scales'!$E$38</c:f>
              <c:strCache>
                <c:ptCount val="1"/>
                <c:pt idx="0">
                  <c:v>9</c:v>
                </c:pt>
              </c:strCache>
            </c:strRef>
          </c:tx>
          <c:marker>
            <c:symbol val="none"/>
          </c:marker>
          <c:xVal>
            <c:numRef>
              <c:f>'Teacher pay scales'!$C$39:$C$52</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xVal>
          <c:yVal>
            <c:numRef>
              <c:f>'Teacher pay scales'!$E$39:$E$52</c:f>
              <c:numCache>
                <c:formatCode>"$"#,##0_);[Red]\("$"#,##0\)</c:formatCode>
                <c:ptCount val="14"/>
                <c:pt idx="0">
                  <c:v>45953</c:v>
                </c:pt>
                <c:pt idx="1">
                  <c:v>48252</c:v>
                </c:pt>
                <c:pt idx="2">
                  <c:v>49877</c:v>
                </c:pt>
                <c:pt idx="3">
                  <c:v>50875</c:v>
                </c:pt>
                <c:pt idx="4">
                  <c:v>52231</c:v>
                </c:pt>
                <c:pt idx="5">
                  <c:v>59681</c:v>
                </c:pt>
                <c:pt idx="6">
                  <c:v>62015</c:v>
                </c:pt>
                <c:pt idx="7">
                  <c:v>59769</c:v>
                </c:pt>
                <c:pt idx="8">
                  <c:v>61458</c:v>
                </c:pt>
                <c:pt idx="9">
                  <c:v>62687</c:v>
                </c:pt>
                <c:pt idx="10">
                  <c:v>59191</c:v>
                </c:pt>
                <c:pt idx="11">
                  <c:v>59191</c:v>
                </c:pt>
                <c:pt idx="12">
                  <c:v>59783</c:v>
                </c:pt>
                <c:pt idx="13">
                  <c:v>60978.66</c:v>
                </c:pt>
              </c:numCache>
            </c:numRef>
          </c:yVal>
        </c:ser>
        <c:ser>
          <c:idx val="0"/>
          <c:order val="2"/>
          <c:tx>
            <c:strRef>
              <c:f>'Teacher pay scales'!$D$38</c:f>
              <c:strCache>
                <c:ptCount val="1"/>
                <c:pt idx="0">
                  <c:v>0</c:v>
                </c:pt>
              </c:strCache>
            </c:strRef>
          </c:tx>
          <c:marker>
            <c:symbol val="none"/>
          </c:marker>
          <c:xVal>
            <c:numRef>
              <c:f>'Teacher pay scales'!$C$39:$C$52</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xVal>
          <c:yVal>
            <c:numRef>
              <c:f>'Teacher pay scales'!$D$39:$D$52</c:f>
              <c:numCache>
                <c:formatCode>"$"#,##0_);[Red]\("$"#,##0\)</c:formatCode>
                <c:ptCount val="14"/>
                <c:pt idx="0">
                  <c:v>35383.81</c:v>
                </c:pt>
                <c:pt idx="1">
                  <c:v>37154.04</c:v>
                </c:pt>
                <c:pt idx="2">
                  <c:v>38416</c:v>
                </c:pt>
                <c:pt idx="3">
                  <c:v>39184</c:v>
                </c:pt>
                <c:pt idx="4">
                  <c:v>40382</c:v>
                </c:pt>
                <c:pt idx="5">
                  <c:v>44505</c:v>
                </c:pt>
                <c:pt idx="6">
                  <c:v>47933</c:v>
                </c:pt>
                <c:pt idx="7">
                  <c:v>47280</c:v>
                </c:pt>
                <c:pt idx="8">
                  <c:v>49239</c:v>
                </c:pt>
                <c:pt idx="9">
                  <c:v>50223</c:v>
                </c:pt>
                <c:pt idx="10">
                  <c:v>49823</c:v>
                </c:pt>
                <c:pt idx="11">
                  <c:v>49433</c:v>
                </c:pt>
                <c:pt idx="12">
                  <c:v>49928</c:v>
                </c:pt>
                <c:pt idx="13">
                  <c:v>50926.559999999998</c:v>
                </c:pt>
              </c:numCache>
            </c:numRef>
          </c:yVal>
        </c:ser>
        <c:axId val="146673664"/>
        <c:axId val="146675584"/>
      </c:scatterChart>
      <c:valAx>
        <c:axId val="146673664"/>
        <c:scaling>
          <c:orientation val="minMax"/>
          <c:min val="2000"/>
        </c:scaling>
        <c:axPos val="b"/>
        <c:majorGridlines/>
        <c:title>
          <c:tx>
            <c:rich>
              <a:bodyPr/>
              <a:lstStyle/>
              <a:p>
                <a:pPr>
                  <a:defRPr/>
                </a:pPr>
                <a:r>
                  <a:rPr lang="en-US"/>
                  <a:t>Fiscal year</a:t>
                </a:r>
              </a:p>
            </c:rich>
          </c:tx>
        </c:title>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6675584"/>
        <c:crosses val="autoZero"/>
        <c:crossBetween val="midCat"/>
      </c:valAx>
      <c:valAx>
        <c:axId val="146675584"/>
        <c:scaling>
          <c:orientation val="minMax"/>
        </c:scaling>
        <c:axPos val="l"/>
        <c:majorGridlines/>
        <c:numFmt formatCode="&quot;$&quot;#,##0_);[Red]\(&quot;$&quot;#,##0\)" sourceLinked="1"/>
        <c:tickLblPos val="nextTo"/>
        <c:crossAx val="146673664"/>
        <c:crosses val="autoZero"/>
        <c:crossBetween val="midCat"/>
      </c:valAx>
    </c:plotArea>
    <c:legend>
      <c:legendPos val="r"/>
    </c:legend>
    <c:plotVisOnly val="1"/>
    <c:dispBlanksAs val="gap"/>
  </c:chart>
  <c:printSettings>
    <c:headerFooter/>
    <c:pageMargins b="0.75000000000000133" l="0.70000000000000062" r="0.70000000000000062" t="0.750000000000001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Salary Scale</a:t>
            </a:r>
          </a:p>
        </c:rich>
      </c:tx>
    </c:title>
    <c:plotArea>
      <c:layout/>
      <c:scatterChart>
        <c:scatterStyle val="lineMarker"/>
        <c:ser>
          <c:idx val="0"/>
          <c:order val="0"/>
          <c:tx>
            <c:strRef>
              <c:f>'Teacher pay scales'!$V$2</c:f>
              <c:strCache>
                <c:ptCount val="1"/>
                <c:pt idx="0">
                  <c:v>FY2013</c:v>
                </c:pt>
              </c:strCache>
            </c:strRef>
          </c:tx>
          <c:marker>
            <c:symbol val="none"/>
          </c:marker>
          <c:xVal>
            <c:numRef>
              <c:f>'Teacher pay scales'!$U$5:$U$26</c:f>
              <c:numCache>
                <c:formatCode>General</c:formatCode>
                <c:ptCount val="2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numCache>
            </c:numRef>
          </c:xVal>
          <c:yVal>
            <c:numRef>
              <c:f>'Teacher pay scales'!$V$5:$V$26</c:f>
              <c:numCache>
                <c:formatCode>"$"#,##0_);[Red]\("$"#,##0\)</c:formatCode>
                <c:ptCount val="22"/>
                <c:pt idx="0">
                  <c:v>50926.559999999998</c:v>
                </c:pt>
                <c:pt idx="1">
                  <c:v>51327.42</c:v>
                </c:pt>
                <c:pt idx="2">
                  <c:v>51740.520000000004</c:v>
                </c:pt>
                <c:pt idx="3">
                  <c:v>52616.700000000004</c:v>
                </c:pt>
                <c:pt idx="4">
                  <c:v>53557.14</c:v>
                </c:pt>
                <c:pt idx="5">
                  <c:v>54611.82</c:v>
                </c:pt>
                <c:pt idx="6">
                  <c:v>56033.700000000004</c:v>
                </c:pt>
                <c:pt idx="7">
                  <c:v>57597.36</c:v>
                </c:pt>
                <c:pt idx="8">
                  <c:v>59260.98</c:v>
                </c:pt>
                <c:pt idx="9">
                  <c:v>60978.66</c:v>
                </c:pt>
                <c:pt idx="10">
                  <c:v>62750.400000000001</c:v>
                </c:pt>
                <c:pt idx="11">
                  <c:v>64580.28</c:v>
                </c:pt>
                <c:pt idx="12">
                  <c:v>66467.28</c:v>
                </c:pt>
                <c:pt idx="13">
                  <c:v>68414.460000000006</c:v>
                </c:pt>
                <c:pt idx="14">
                  <c:v>70424.88</c:v>
                </c:pt>
                <c:pt idx="15">
                  <c:v>72498.540000000008</c:v>
                </c:pt>
                <c:pt idx="16">
                  <c:v>74639.520000000004</c:v>
                </c:pt>
                <c:pt idx="17">
                  <c:v>76848.84</c:v>
                </c:pt>
                <c:pt idx="18">
                  <c:v>79128.540000000008</c:v>
                </c:pt>
                <c:pt idx="19">
                  <c:v>81481.680000000008</c:v>
                </c:pt>
                <c:pt idx="20">
                  <c:v>83910.3</c:v>
                </c:pt>
                <c:pt idx="21">
                  <c:v>86427.66</c:v>
                </c:pt>
              </c:numCache>
            </c:numRef>
          </c:yVal>
        </c:ser>
        <c:ser>
          <c:idx val="1"/>
          <c:order val="1"/>
          <c:tx>
            <c:strRef>
              <c:f>'Teacher pay scales'!$X$2</c:f>
              <c:strCache>
                <c:ptCount val="1"/>
                <c:pt idx="0">
                  <c:v>FY2014</c:v>
                </c:pt>
              </c:strCache>
            </c:strRef>
          </c:tx>
          <c:marker>
            <c:symbol val="none"/>
          </c:marker>
          <c:xVal>
            <c:numRef>
              <c:f>'Teacher pay scales'!$W$5:$W$32</c:f>
              <c:numCache>
                <c:formatCode>General</c:formatCode>
                <c:ptCount val="28"/>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25</c:v>
                </c:pt>
                <c:pt idx="25">
                  <c:v>27</c:v>
                </c:pt>
                <c:pt idx="26">
                  <c:v>29</c:v>
                </c:pt>
              </c:numCache>
            </c:numRef>
          </c:xVal>
          <c:yVal>
            <c:numRef>
              <c:f>'Teacher pay scales'!$Y$5:$Y$31</c:f>
              <c:numCache>
                <c:formatCode>"$"#,##0_);[Red]\("$"#,##0\)</c:formatCode>
                <c:ptCount val="27"/>
                <c:pt idx="0">
                  <c:v>51500.141414141413</c:v>
                </c:pt>
                <c:pt idx="1">
                  <c:v>52261.444444444445</c:v>
                </c:pt>
                <c:pt idx="2">
                  <c:v>53097.21212121212</c:v>
                </c:pt>
                <c:pt idx="3">
                  <c:v>53515.585858585859</c:v>
                </c:pt>
                <c:pt idx="4">
                  <c:v>53945.717171717173</c:v>
                </c:pt>
                <c:pt idx="5">
                  <c:v>54859.868686868685</c:v>
                </c:pt>
                <c:pt idx="6">
                  <c:v>55839.666666666664</c:v>
                </c:pt>
                <c:pt idx="7">
                  <c:v>56939.979797979795</c:v>
                </c:pt>
                <c:pt idx="8">
                  <c:v>58422.414141414141</c:v>
                </c:pt>
                <c:pt idx="9">
                  <c:v>60051.818181818184</c:v>
                </c:pt>
                <c:pt idx="10">
                  <c:v>61787.040404040403</c:v>
                </c:pt>
                <c:pt idx="11">
                  <c:v>63578.111111111109</c:v>
                </c:pt>
                <c:pt idx="12">
                  <c:v>65425.030303030304</c:v>
                </c:pt>
                <c:pt idx="13">
                  <c:v>67332.696969696975</c:v>
                </c:pt>
                <c:pt idx="14">
                  <c:v>69300.131313131307</c:v>
                </c:pt>
                <c:pt idx="15">
                  <c:v>71330.272727272721</c:v>
                </c:pt>
                <c:pt idx="16">
                  <c:v>73426.060606060608</c:v>
                </c:pt>
                <c:pt idx="17">
                  <c:v>75588.474747474742</c:v>
                </c:pt>
                <c:pt idx="18">
                  <c:v>77820.454545454544</c:v>
                </c:pt>
                <c:pt idx="19">
                  <c:v>80124.939393939392</c:v>
                </c:pt>
                <c:pt idx="20">
                  <c:v>82500.949494949498</c:v>
                </c:pt>
                <c:pt idx="21">
                  <c:v>84955.343434343435</c:v>
                </c:pt>
                <c:pt idx="22">
                  <c:v>87487.141414141413</c:v>
                </c:pt>
                <c:pt idx="23">
                  <c:v>90111.04040404041</c:v>
                </c:pt>
                <c:pt idx="24">
                  <c:v>91801.191919191915</c:v>
                </c:pt>
                <c:pt idx="25">
                  <c:v>93523.676767676763</c:v>
                </c:pt>
                <c:pt idx="26">
                  <c:v>95282.414141414149</c:v>
                </c:pt>
              </c:numCache>
            </c:numRef>
          </c:yVal>
        </c:ser>
        <c:axId val="146696064"/>
        <c:axId val="146718720"/>
      </c:scatterChart>
      <c:valAx>
        <c:axId val="146696064"/>
        <c:scaling>
          <c:orientation val="minMax"/>
        </c:scaling>
        <c:axPos val="b"/>
        <c:majorGridlines/>
        <c:title>
          <c:tx>
            <c:rich>
              <a:bodyPr/>
              <a:lstStyle/>
              <a:p>
                <a:pPr>
                  <a:defRPr/>
                </a:pPr>
                <a:r>
                  <a:rPr lang="en-US"/>
                  <a:t>Step number (approximately equal to years of experience)</a:t>
                </a:r>
              </a:p>
            </c:rich>
          </c:tx>
        </c:title>
        <c:numFmt formatCode="General" sourceLinked="1"/>
        <c:tickLblPos val="nextTo"/>
        <c:crossAx val="146718720"/>
        <c:crosses val="autoZero"/>
        <c:crossBetween val="midCat"/>
      </c:valAx>
      <c:valAx>
        <c:axId val="146718720"/>
        <c:scaling>
          <c:orientation val="minMax"/>
        </c:scaling>
        <c:axPos val="l"/>
        <c:majorGridlines/>
        <c:numFmt formatCode="&quot;$&quot;#,##0_);[Red]\(&quot;$&quot;#,##0\)" sourceLinked="1"/>
        <c:tickLblPos val="nextTo"/>
        <c:crossAx val="146696064"/>
        <c:crosses val="autoZero"/>
        <c:crossBetween val="midCat"/>
      </c:valAx>
    </c:plotArea>
    <c:legend>
      <c:legendPos val="r"/>
    </c:legend>
    <c:plotVisOnly val="1"/>
  </c:chart>
  <c:printSettings>
    <c:headerFooter/>
    <c:pageMargins b="0.750000000000001" l="0.70000000000000062" r="0.70000000000000062" t="0.75000000000000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tx>
            <c:strRef>
              <c:f>'County Balance'!$A$50</c:f>
              <c:strCache>
                <c:ptCount val="1"/>
                <c:pt idx="0">
                  <c:v>Real Property Taxes</c:v>
                </c:pt>
              </c:strCache>
            </c:strRef>
          </c:tx>
          <c:xVal>
            <c:numRef>
              <c:f>'County Balance'!$B$49:$R$49</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2012</c:v>
                </c:pt>
                <c:pt idx="15">
                  <c:v>2013</c:v>
                </c:pt>
                <c:pt idx="16">
                  <c:v>2014</c:v>
                </c:pt>
              </c:numCache>
            </c:numRef>
          </c:xVal>
          <c:yVal>
            <c:numRef>
              <c:f>'County Balance'!$B$50:$R$50</c:f>
              <c:numCache>
                <c:formatCode>"$"#,##0;"$"\-#,##0</c:formatCode>
                <c:ptCount val="17"/>
                <c:pt idx="0">
                  <c:v>1381931160.6078851</c:v>
                </c:pt>
                <c:pt idx="1">
                  <c:v>1418380233.578011</c:v>
                </c:pt>
                <c:pt idx="2">
                  <c:v>1496534638.1186635</c:v>
                </c:pt>
                <c:pt idx="3">
                  <c:v>1672942507.2327235</c:v>
                </c:pt>
                <c:pt idx="4">
                  <c:v>1852298069.9624627</c:v>
                </c:pt>
                <c:pt idx="5">
                  <c:v>1938867418.4885769</c:v>
                </c:pt>
                <c:pt idx="6">
                  <c:v>2046744148.0569668</c:v>
                </c:pt>
                <c:pt idx="7">
                  <c:v>2159453136.8378057</c:v>
                </c:pt>
                <c:pt idx="8">
                  <c:v>2231673651.6332068</c:v>
                </c:pt>
                <c:pt idx="9">
                  <c:v>2238821150.8487964</c:v>
                </c:pt>
                <c:pt idx="10">
                  <c:v>2329552882.576406</c:v>
                </c:pt>
                <c:pt idx="11">
                  <c:v>2365937223.4286952</c:v>
                </c:pt>
                <c:pt idx="12">
                  <c:v>2191434628.401618</c:v>
                </c:pt>
                <c:pt idx="13">
                  <c:v>2170849092.2988</c:v>
                </c:pt>
                <c:pt idx="14">
                  <c:v>2176180806.11832</c:v>
                </c:pt>
                <c:pt idx="15">
                  <c:v>2183952364.152</c:v>
                </c:pt>
                <c:pt idx="16">
                  <c:v>2228384045</c:v>
                </c:pt>
              </c:numCache>
            </c:numRef>
          </c:yVal>
        </c:ser>
        <c:ser>
          <c:idx val="2"/>
          <c:order val="1"/>
          <c:tx>
            <c:strRef>
              <c:f>'County Balance'!$A$52</c:f>
              <c:strCache>
                <c:ptCount val="1"/>
                <c:pt idx="0">
                  <c:v>General Other Local Taxes</c:v>
                </c:pt>
              </c:strCache>
            </c:strRef>
          </c:tx>
          <c:xVal>
            <c:numRef>
              <c:f>'County Balance'!$B$49:$R$49</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2012</c:v>
                </c:pt>
                <c:pt idx="15">
                  <c:v>2013</c:v>
                </c:pt>
                <c:pt idx="16">
                  <c:v>2014</c:v>
                </c:pt>
              </c:numCache>
            </c:numRef>
          </c:xVal>
          <c:yVal>
            <c:numRef>
              <c:f>'County Balance'!$B$52:$R$52</c:f>
              <c:numCache>
                <c:formatCode>"$"#,##0;"$"\-#,##0</c:formatCode>
                <c:ptCount val="17"/>
                <c:pt idx="0">
                  <c:v>465674722.13200116</c:v>
                </c:pt>
                <c:pt idx="1">
                  <c:v>486393044.86091822</c:v>
                </c:pt>
                <c:pt idx="2">
                  <c:v>496594219.34614021</c:v>
                </c:pt>
                <c:pt idx="3">
                  <c:v>488725897.68690115</c:v>
                </c:pt>
                <c:pt idx="4">
                  <c:v>495518323.24387014</c:v>
                </c:pt>
                <c:pt idx="5">
                  <c:v>527414742.64927065</c:v>
                </c:pt>
                <c:pt idx="6">
                  <c:v>578786862.11511469</c:v>
                </c:pt>
                <c:pt idx="7">
                  <c:v>602987161.49583733</c:v>
                </c:pt>
                <c:pt idx="8">
                  <c:v>565509639.20457423</c:v>
                </c:pt>
                <c:pt idx="9">
                  <c:v>537320095.02582383</c:v>
                </c:pt>
                <c:pt idx="10">
                  <c:v>523752575.64292258</c:v>
                </c:pt>
                <c:pt idx="11">
                  <c:v>500415423.73066664</c:v>
                </c:pt>
                <c:pt idx="12">
                  <c:v>548464060.23413932</c:v>
                </c:pt>
                <c:pt idx="13">
                  <c:v>538547076.80448008</c:v>
                </c:pt>
                <c:pt idx="14">
                  <c:v>549949716.59039998</c:v>
                </c:pt>
                <c:pt idx="15">
                  <c:v>540238881.21599996</c:v>
                </c:pt>
                <c:pt idx="16">
                  <c:v>523253089.99999994</c:v>
                </c:pt>
              </c:numCache>
            </c:numRef>
          </c:yVal>
        </c:ser>
        <c:ser>
          <c:idx val="1"/>
          <c:order val="2"/>
          <c:tx>
            <c:strRef>
              <c:f>'County Balance'!$A$51</c:f>
              <c:strCache>
                <c:ptCount val="1"/>
                <c:pt idx="0">
                  <c:v>Personal Property Taxes</c:v>
                </c:pt>
              </c:strCache>
            </c:strRef>
          </c:tx>
          <c:xVal>
            <c:numRef>
              <c:f>'County Balance'!$B$49:$R$49</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2012</c:v>
                </c:pt>
                <c:pt idx="15">
                  <c:v>2013</c:v>
                </c:pt>
                <c:pt idx="16">
                  <c:v>2014</c:v>
                </c:pt>
              </c:numCache>
            </c:numRef>
          </c:xVal>
          <c:yVal>
            <c:numRef>
              <c:f>'County Balance'!$B$51:$R$51</c:f>
              <c:numCache>
                <c:formatCode>"$"#,##0;"$"\-#,##0</c:formatCode>
                <c:ptCount val="17"/>
                <c:pt idx="0">
                  <c:v>538950952.47393084</c:v>
                </c:pt>
                <c:pt idx="1">
                  <c:v>476087275.86075342</c:v>
                </c:pt>
                <c:pt idx="2">
                  <c:v>437507565.15983039</c:v>
                </c:pt>
                <c:pt idx="3">
                  <c:v>383763554.52595395</c:v>
                </c:pt>
                <c:pt idx="4">
                  <c:v>359523059.3440901</c:v>
                </c:pt>
                <c:pt idx="5">
                  <c:v>354910311.75246036</c:v>
                </c:pt>
                <c:pt idx="6">
                  <c:v>349761732.99788481</c:v>
                </c:pt>
                <c:pt idx="7">
                  <c:v>350715946.35078037</c:v>
                </c:pt>
                <c:pt idx="8">
                  <c:v>364888648.59919077</c:v>
                </c:pt>
                <c:pt idx="9">
                  <c:v>348971202.42466575</c:v>
                </c:pt>
                <c:pt idx="10">
                  <c:v>359939917.10893154</c:v>
                </c:pt>
                <c:pt idx="11">
                  <c:v>316798286.66326606</c:v>
                </c:pt>
                <c:pt idx="12">
                  <c:v>327626896.63890654</c:v>
                </c:pt>
                <c:pt idx="13">
                  <c:v>330830493.78479999</c:v>
                </c:pt>
                <c:pt idx="14">
                  <c:v>336871413.45335996</c:v>
                </c:pt>
                <c:pt idx="15">
                  <c:v>351436836.24000001</c:v>
                </c:pt>
                <c:pt idx="16">
                  <c:v>336319930</c:v>
                </c:pt>
              </c:numCache>
            </c:numRef>
          </c:yVal>
        </c:ser>
        <c:ser>
          <c:idx val="7"/>
          <c:order val="3"/>
          <c:tx>
            <c:strRef>
              <c:f>'County Balance'!$A$57</c:f>
              <c:strCache>
                <c:ptCount val="1"/>
                <c:pt idx="0">
                  <c:v>Revenue from the Commonwealth1</c:v>
                </c:pt>
              </c:strCache>
            </c:strRef>
          </c:tx>
          <c:xVal>
            <c:numRef>
              <c:f>'County Balance'!$B$49:$R$49</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2012</c:v>
                </c:pt>
                <c:pt idx="15">
                  <c:v>2013</c:v>
                </c:pt>
                <c:pt idx="16">
                  <c:v>2014</c:v>
                </c:pt>
              </c:numCache>
            </c:numRef>
          </c:xVal>
          <c:yVal>
            <c:numRef>
              <c:f>'County Balance'!$B$57:$R$57</c:f>
              <c:numCache>
                <c:formatCode>"$"#,##0;"$"\-#,##0</c:formatCode>
                <c:ptCount val="17"/>
                <c:pt idx="0">
                  <c:v>105833658.42315173</c:v>
                </c:pt>
                <c:pt idx="1">
                  <c:v>207982540.23971242</c:v>
                </c:pt>
                <c:pt idx="2">
                  <c:v>279035783.57572973</c:v>
                </c:pt>
                <c:pt idx="3">
                  <c:v>377100338.51884973</c:v>
                </c:pt>
                <c:pt idx="4">
                  <c:v>364895034.74120003</c:v>
                </c:pt>
                <c:pt idx="5">
                  <c:v>365262105.38753653</c:v>
                </c:pt>
                <c:pt idx="6">
                  <c:v>347321782.58311689</c:v>
                </c:pt>
                <c:pt idx="7">
                  <c:v>360431559.94660258</c:v>
                </c:pt>
                <c:pt idx="8">
                  <c:v>356975829.67923027</c:v>
                </c:pt>
                <c:pt idx="9">
                  <c:v>354147879.77152574</c:v>
                </c:pt>
                <c:pt idx="10">
                  <c:v>360750155.91756445</c:v>
                </c:pt>
                <c:pt idx="11">
                  <c:v>340376903.3813315</c:v>
                </c:pt>
                <c:pt idx="12">
                  <c:v>335281021.9628945</c:v>
                </c:pt>
                <c:pt idx="13">
                  <c:v>325919418.74831998</c:v>
                </c:pt>
                <c:pt idx="14">
                  <c:v>323876629.66104001</c:v>
                </c:pt>
                <c:pt idx="15">
                  <c:v>317181011.11199999</c:v>
                </c:pt>
                <c:pt idx="16">
                  <c:v>303204341</c:v>
                </c:pt>
              </c:numCache>
            </c:numRef>
          </c:yVal>
        </c:ser>
        <c:ser>
          <c:idx val="6"/>
          <c:order val="4"/>
          <c:tx>
            <c:strRef>
              <c:f>'County Balance'!$A$56</c:f>
              <c:strCache>
                <c:ptCount val="1"/>
                <c:pt idx="0">
                  <c:v>Charges for Services</c:v>
                </c:pt>
              </c:strCache>
            </c:strRef>
          </c:tx>
          <c:xVal>
            <c:numRef>
              <c:f>'County Balance'!$B$49:$R$49</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2012</c:v>
                </c:pt>
                <c:pt idx="15">
                  <c:v>2013</c:v>
                </c:pt>
                <c:pt idx="16">
                  <c:v>2014</c:v>
                </c:pt>
              </c:numCache>
            </c:numRef>
          </c:xVal>
          <c:yVal>
            <c:numRef>
              <c:f>'County Balance'!$B$56:$R$56</c:f>
              <c:numCache>
                <c:formatCode>"$"#,##0;"$"\-#,##0</c:formatCode>
                <c:ptCount val="17"/>
                <c:pt idx="0">
                  <c:v>45107213.208470784</c:v>
                </c:pt>
                <c:pt idx="1">
                  <c:v>41911538.368401386</c:v>
                </c:pt>
                <c:pt idx="2">
                  <c:v>45133155.76775603</c:v>
                </c:pt>
                <c:pt idx="3">
                  <c:v>47808548.770678721</c:v>
                </c:pt>
                <c:pt idx="4">
                  <c:v>53782527.656725496</c:v>
                </c:pt>
                <c:pt idx="5">
                  <c:v>54946256.529684953</c:v>
                </c:pt>
                <c:pt idx="6">
                  <c:v>59403627.385642566</c:v>
                </c:pt>
                <c:pt idx="7">
                  <c:v>69653268.834030181</c:v>
                </c:pt>
                <c:pt idx="8">
                  <c:v>68372438.15470922</c:v>
                </c:pt>
                <c:pt idx="9">
                  <c:v>65704220.533007406</c:v>
                </c:pt>
                <c:pt idx="10">
                  <c:v>70371948.894377887</c:v>
                </c:pt>
                <c:pt idx="11">
                  <c:v>70365712.599944919</c:v>
                </c:pt>
                <c:pt idx="12">
                  <c:v>69542201.701911613</c:v>
                </c:pt>
                <c:pt idx="13">
                  <c:v>68200875.251759991</c:v>
                </c:pt>
                <c:pt idx="14">
                  <c:v>74011420.662479997</c:v>
                </c:pt>
                <c:pt idx="15">
                  <c:v>73033482.096000001</c:v>
                </c:pt>
                <c:pt idx="16">
                  <c:v>72690493</c:v>
                </c:pt>
              </c:numCache>
            </c:numRef>
          </c:yVal>
        </c:ser>
        <c:ser>
          <c:idx val="8"/>
          <c:order val="5"/>
          <c:tx>
            <c:strRef>
              <c:f>'County Balance'!$A$58</c:f>
              <c:strCache>
                <c:ptCount val="1"/>
                <c:pt idx="0">
                  <c:v>Revenue from the Federal Government</c:v>
                </c:pt>
              </c:strCache>
            </c:strRef>
          </c:tx>
          <c:xVal>
            <c:numRef>
              <c:f>'County Balance'!$B$49:$R$49</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2012</c:v>
                </c:pt>
                <c:pt idx="15">
                  <c:v>2013</c:v>
                </c:pt>
                <c:pt idx="16">
                  <c:v>2014</c:v>
                </c:pt>
              </c:numCache>
            </c:numRef>
          </c:xVal>
          <c:yVal>
            <c:numRef>
              <c:f>'County Balance'!$B$58:$R$58</c:f>
              <c:numCache>
                <c:formatCode>"$"#,##0;"$"\-#,##0</c:formatCode>
                <c:ptCount val="17"/>
                <c:pt idx="0">
                  <c:v>45706129.744115978</c:v>
                </c:pt>
                <c:pt idx="1">
                  <c:v>48489745.724969171</c:v>
                </c:pt>
                <c:pt idx="2">
                  <c:v>50829746.609423093</c:v>
                </c:pt>
                <c:pt idx="3">
                  <c:v>51109006.253946967</c:v>
                </c:pt>
                <c:pt idx="4">
                  <c:v>62335340.193948366</c:v>
                </c:pt>
                <c:pt idx="5">
                  <c:v>73168476.331579834</c:v>
                </c:pt>
                <c:pt idx="6">
                  <c:v>57501541.053017005</c:v>
                </c:pt>
                <c:pt idx="7">
                  <c:v>58128260.800118126</c:v>
                </c:pt>
                <c:pt idx="8">
                  <c:v>47177928.534806207</c:v>
                </c:pt>
                <c:pt idx="9">
                  <c:v>40443160.66058553</c:v>
                </c:pt>
                <c:pt idx="10">
                  <c:v>43907821.379417866</c:v>
                </c:pt>
                <c:pt idx="11">
                  <c:v>33293639.930663295</c:v>
                </c:pt>
                <c:pt idx="12">
                  <c:v>41683056.985291295</c:v>
                </c:pt>
                <c:pt idx="13">
                  <c:v>36742414.607760005</c:v>
                </c:pt>
                <c:pt idx="14">
                  <c:v>42747937.708319999</c:v>
                </c:pt>
                <c:pt idx="15">
                  <c:v>35503768.031999998</c:v>
                </c:pt>
                <c:pt idx="16">
                  <c:v>25676086</c:v>
                </c:pt>
              </c:numCache>
            </c:numRef>
          </c:yVal>
        </c:ser>
        <c:ser>
          <c:idx val="3"/>
          <c:order val="6"/>
          <c:tx>
            <c:strRef>
              <c:f>'County Balance'!$A$53</c:f>
              <c:strCache>
                <c:ptCount val="1"/>
                <c:pt idx="0">
                  <c:v>Permit, Fees &amp; Regulatory Licenses</c:v>
                </c:pt>
              </c:strCache>
            </c:strRef>
          </c:tx>
          <c:xVal>
            <c:numRef>
              <c:f>'County Balance'!$B$49:$R$49</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2012</c:v>
                </c:pt>
                <c:pt idx="15">
                  <c:v>2013</c:v>
                </c:pt>
                <c:pt idx="16">
                  <c:v>2014</c:v>
                </c:pt>
              </c:numCache>
            </c:numRef>
          </c:xVal>
          <c:yVal>
            <c:numRef>
              <c:f>'County Balance'!$B$53:$R$53</c:f>
              <c:numCache>
                <c:formatCode>"$"#,##0;"$"\-#,##0</c:formatCode>
                <c:ptCount val="17"/>
                <c:pt idx="0">
                  <c:v>48156282.129923709</c:v>
                </c:pt>
                <c:pt idx="1">
                  <c:v>47696138.139960393</c:v>
                </c:pt>
                <c:pt idx="2">
                  <c:v>43970198.869251713</c:v>
                </c:pt>
                <c:pt idx="3">
                  <c:v>38810710.30359827</c:v>
                </c:pt>
                <c:pt idx="4">
                  <c:v>36797257.277330302</c:v>
                </c:pt>
                <c:pt idx="5">
                  <c:v>37047113.100507542</c:v>
                </c:pt>
                <c:pt idx="6">
                  <c:v>34941107.823119126</c:v>
                </c:pt>
                <c:pt idx="7">
                  <c:v>38280349.9494607</c:v>
                </c:pt>
                <c:pt idx="8">
                  <c:v>36227404.982949749</c:v>
                </c:pt>
                <c:pt idx="9">
                  <c:v>30286592.080969978</c:v>
                </c:pt>
                <c:pt idx="10">
                  <c:v>27863500.609127443</c:v>
                </c:pt>
                <c:pt idx="11">
                  <c:v>30975260.306806091</c:v>
                </c:pt>
                <c:pt idx="12">
                  <c:v>37178389.251302809</c:v>
                </c:pt>
                <c:pt idx="13">
                  <c:v>36154516.9428</c:v>
                </c:pt>
                <c:pt idx="14">
                  <c:v>39163583.44032</c:v>
                </c:pt>
                <c:pt idx="15">
                  <c:v>35756461.487999998</c:v>
                </c:pt>
                <c:pt idx="16">
                  <c:v>35193936</c:v>
                </c:pt>
              </c:numCache>
            </c:numRef>
          </c:yVal>
        </c:ser>
        <c:ser>
          <c:idx val="5"/>
          <c:order val="7"/>
          <c:tx>
            <c:strRef>
              <c:f>'County Balance'!$A$55</c:f>
              <c:strCache>
                <c:ptCount val="1"/>
                <c:pt idx="0">
                  <c:v>Revenue from Use of Money &amp; Property</c:v>
                </c:pt>
              </c:strCache>
            </c:strRef>
          </c:tx>
          <c:xVal>
            <c:numRef>
              <c:f>'County Balance'!$B$49:$R$49</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2012</c:v>
                </c:pt>
                <c:pt idx="15">
                  <c:v>2013</c:v>
                </c:pt>
                <c:pt idx="16">
                  <c:v>2014</c:v>
                </c:pt>
              </c:numCache>
            </c:numRef>
          </c:xVal>
          <c:yVal>
            <c:numRef>
              <c:f>'County Balance'!$B$55:$R$55</c:f>
              <c:numCache>
                <c:formatCode>"$"#,##0;"$"\-#,##0</c:formatCode>
                <c:ptCount val="17"/>
                <c:pt idx="0">
                  <c:v>70326087.754059196</c:v>
                </c:pt>
                <c:pt idx="1">
                  <c:v>70267855.667582855</c:v>
                </c:pt>
                <c:pt idx="2">
                  <c:v>81220706.28404066</c:v>
                </c:pt>
                <c:pt idx="3">
                  <c:v>38301163.082069963</c:v>
                </c:pt>
                <c:pt idx="4">
                  <c:v>27511618.197841432</c:v>
                </c:pt>
                <c:pt idx="5">
                  <c:v>23148665.18539336</c:v>
                </c:pt>
                <c:pt idx="6">
                  <c:v>37736449.032625683</c:v>
                </c:pt>
                <c:pt idx="7">
                  <c:v>88645247.504808143</c:v>
                </c:pt>
                <c:pt idx="8">
                  <c:v>112546658.40949042</c:v>
                </c:pt>
                <c:pt idx="9">
                  <c:v>92470087.124445409</c:v>
                </c:pt>
                <c:pt idx="10">
                  <c:v>45518282.762827754</c:v>
                </c:pt>
                <c:pt idx="11">
                  <c:v>26520888.783010744</c:v>
                </c:pt>
                <c:pt idx="12">
                  <c:v>20405973.900114227</c:v>
                </c:pt>
                <c:pt idx="13">
                  <c:v>20854103.818080001</c:v>
                </c:pt>
                <c:pt idx="14">
                  <c:v>19561214.940480001</c:v>
                </c:pt>
                <c:pt idx="15">
                  <c:v>17711609.184</c:v>
                </c:pt>
                <c:pt idx="16">
                  <c:v>15671422</c:v>
                </c:pt>
              </c:numCache>
            </c:numRef>
          </c:yVal>
        </c:ser>
        <c:ser>
          <c:idx val="4"/>
          <c:order val="8"/>
          <c:tx>
            <c:strRef>
              <c:f>'County Balance'!$A$54</c:f>
              <c:strCache>
                <c:ptCount val="1"/>
                <c:pt idx="0">
                  <c:v>Fines &amp; Forfeitures</c:v>
                </c:pt>
              </c:strCache>
            </c:strRef>
          </c:tx>
          <c:xVal>
            <c:numRef>
              <c:f>'County Balance'!$B$49:$R$49</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2012</c:v>
                </c:pt>
                <c:pt idx="15">
                  <c:v>2013</c:v>
                </c:pt>
                <c:pt idx="16">
                  <c:v>2014</c:v>
                </c:pt>
              </c:numCache>
            </c:numRef>
          </c:xVal>
          <c:yVal>
            <c:numRef>
              <c:f>'County Balance'!$B$54:$R$54</c:f>
              <c:numCache>
                <c:formatCode>"$"#,##0;"$"\-#,##0</c:formatCode>
                <c:ptCount val="17"/>
                <c:pt idx="0">
                  <c:v>10458711.6598708</c:v>
                </c:pt>
                <c:pt idx="1">
                  <c:v>10742514.936599851</c:v>
                </c:pt>
                <c:pt idx="2">
                  <c:v>12562857.857127776</c:v>
                </c:pt>
                <c:pt idx="3">
                  <c:v>13998169.498299563</c:v>
                </c:pt>
                <c:pt idx="4">
                  <c:v>14652217.541870786</c:v>
                </c:pt>
                <c:pt idx="5">
                  <c:v>17147783.407912642</c:v>
                </c:pt>
                <c:pt idx="6">
                  <c:v>19398131.071650121</c:v>
                </c:pt>
                <c:pt idx="7">
                  <c:v>18251773.726063147</c:v>
                </c:pt>
                <c:pt idx="8">
                  <c:v>17460877.31328088</c:v>
                </c:pt>
                <c:pt idx="9">
                  <c:v>16858969.395182461</c:v>
                </c:pt>
                <c:pt idx="10">
                  <c:v>18706157.953143578</c:v>
                </c:pt>
                <c:pt idx="11">
                  <c:v>18770079.800449144</c:v>
                </c:pt>
                <c:pt idx="12">
                  <c:v>17970395.808616024</c:v>
                </c:pt>
                <c:pt idx="13">
                  <c:v>17536428.143759999</c:v>
                </c:pt>
                <c:pt idx="14">
                  <c:v>14971246.301519999</c:v>
                </c:pt>
                <c:pt idx="15">
                  <c:v>15080445.719999999</c:v>
                </c:pt>
                <c:pt idx="16">
                  <c:v>14863219</c:v>
                </c:pt>
              </c:numCache>
            </c:numRef>
          </c:yVal>
        </c:ser>
        <c:ser>
          <c:idx val="9"/>
          <c:order val="9"/>
          <c:tx>
            <c:strRef>
              <c:f>'County Balance'!$A$59</c:f>
              <c:strCache>
                <c:ptCount val="1"/>
                <c:pt idx="0">
                  <c:v>Recovered Costs/Other Revenue</c:v>
                </c:pt>
              </c:strCache>
            </c:strRef>
          </c:tx>
          <c:xVal>
            <c:numRef>
              <c:f>'County Balance'!$B$49:$R$49</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2012</c:v>
                </c:pt>
                <c:pt idx="15">
                  <c:v>2013</c:v>
                </c:pt>
                <c:pt idx="16">
                  <c:v>2014</c:v>
                </c:pt>
              </c:numCache>
            </c:numRef>
          </c:xVal>
          <c:yVal>
            <c:numRef>
              <c:f>'County Balance'!$B$59:$R$59</c:f>
              <c:numCache>
                <c:formatCode>"$"#,##0;"$"\-#,##0</c:formatCode>
                <c:ptCount val="17"/>
                <c:pt idx="0">
                  <c:v>6842591.7559092399</c:v>
                </c:pt>
                <c:pt idx="1">
                  <c:v>15705826.960885212</c:v>
                </c:pt>
                <c:pt idx="2">
                  <c:v>7488980.9516120916</c:v>
                </c:pt>
                <c:pt idx="3">
                  <c:v>8003589.8282263009</c:v>
                </c:pt>
                <c:pt idx="4">
                  <c:v>7194706.8728005216</c:v>
                </c:pt>
                <c:pt idx="5">
                  <c:v>8387721.2196229119</c:v>
                </c:pt>
                <c:pt idx="6">
                  <c:v>9055956.663704887</c:v>
                </c:pt>
                <c:pt idx="7">
                  <c:v>9402850.5680223331</c:v>
                </c:pt>
                <c:pt idx="8">
                  <c:v>8769528.6349602379</c:v>
                </c:pt>
                <c:pt idx="9">
                  <c:v>10599972.388050182</c:v>
                </c:pt>
                <c:pt idx="10">
                  <c:v>9611839.6474518031</c:v>
                </c:pt>
                <c:pt idx="11">
                  <c:v>8572342.7790245675</c:v>
                </c:pt>
                <c:pt idx="12">
                  <c:v>13564152.048708109</c:v>
                </c:pt>
                <c:pt idx="13">
                  <c:v>12117046.698240001</c:v>
                </c:pt>
                <c:pt idx="14">
                  <c:v>15131538.5436</c:v>
                </c:pt>
                <c:pt idx="15">
                  <c:v>15333931.751999998</c:v>
                </c:pt>
                <c:pt idx="16">
                  <c:v>14935437</c:v>
                </c:pt>
              </c:numCache>
            </c:numRef>
          </c:yVal>
        </c:ser>
        <c:axId val="147847040"/>
        <c:axId val="147848576"/>
      </c:scatterChart>
      <c:valAx>
        <c:axId val="147847040"/>
        <c:scaling>
          <c:orientation val="minMax"/>
        </c:scaling>
        <c:axPos val="b"/>
        <c:majorGridlines/>
        <c:numFmt formatCode="General" sourceLinked="1"/>
        <c:tickLblPos val="nextTo"/>
        <c:crossAx val="147848576"/>
        <c:crosses val="autoZero"/>
        <c:crossBetween val="midCat"/>
      </c:valAx>
      <c:valAx>
        <c:axId val="147848576"/>
        <c:scaling>
          <c:orientation val="minMax"/>
        </c:scaling>
        <c:axPos val="l"/>
        <c:majorGridlines/>
        <c:numFmt formatCode="&quot;$&quot;#,##0;&quot;$&quot;\-#,##0" sourceLinked="1"/>
        <c:tickLblPos val="nextTo"/>
        <c:crossAx val="147847040"/>
        <c:crosses val="autoZero"/>
        <c:crossBetween val="midCat"/>
      </c:valAx>
    </c:plotArea>
    <c:legend>
      <c:legendPos val="r"/>
      <c:layout>
        <c:manualLayout>
          <c:xMode val="edge"/>
          <c:yMode val="edge"/>
          <c:x val="0.64914841849148974"/>
          <c:y val="8.1030183727034147E-2"/>
          <c:w val="0.33917274939172892"/>
          <c:h val="0.83033489666250992"/>
        </c:manualLayout>
      </c:layout>
    </c:legend>
    <c:plotVisOnly val="1"/>
  </c:chart>
  <c:printSettings>
    <c:headerFooter/>
    <c:pageMargins b="0.75000000000000222" l="0.70000000000000062" r="0.70000000000000062" t="0.750000000000002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323850</xdr:colOff>
      <xdr:row>21</xdr:row>
      <xdr:rowOff>85725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22</xdr:row>
      <xdr:rowOff>76200</xdr:rowOff>
    </xdr:from>
    <xdr:to>
      <xdr:col>8</xdr:col>
      <xdr:colOff>333375</xdr:colOff>
      <xdr:row>39</xdr:row>
      <xdr:rowOff>66675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76200</xdr:colOff>
      <xdr:row>3</xdr:row>
      <xdr:rowOff>123825</xdr:rowOff>
    </xdr:from>
    <xdr:to>
      <xdr:col>17</xdr:col>
      <xdr:colOff>381000</xdr:colOff>
      <xdr:row>20</xdr:row>
      <xdr:rowOff>114300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219075</xdr:colOff>
      <xdr:row>23</xdr:row>
      <xdr:rowOff>19050</xdr:rowOff>
    </xdr:from>
    <xdr:to>
      <xdr:col>16</xdr:col>
      <xdr:colOff>523875</xdr:colOff>
      <xdr:row>40</xdr:row>
      <xdr:rowOff>9525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381000</xdr:colOff>
      <xdr:row>37</xdr:row>
      <xdr:rowOff>0</xdr:rowOff>
    </xdr:from>
    <xdr:to>
      <xdr:col>15</xdr:col>
      <xdr:colOff>76200</xdr:colOff>
      <xdr:row>51</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152400</xdr:colOff>
      <xdr:row>8</xdr:row>
      <xdr:rowOff>142875</xdr:rowOff>
    </xdr:from>
    <xdr:to>
      <xdr:col>17</xdr:col>
      <xdr:colOff>457200</xdr:colOff>
      <xdr:row>23</xdr:row>
      <xdr:rowOff>28575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638175</xdr:colOff>
      <xdr:row>52</xdr:row>
      <xdr:rowOff>95250</xdr:rowOff>
    </xdr:from>
    <xdr:to>
      <xdr:col>11</xdr:col>
      <xdr:colOff>523875</xdr:colOff>
      <xdr:row>74</xdr:row>
      <xdr:rowOff>19050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5%20Budget%20analysi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rovedBudget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olitics/FC%20Fed%20Citizens%20Assoc/Budget%202014/Downloads/web_2014_Advertised_gf_state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olitics/FC%20Fed%20Citizens%20Assoc/Reports/Supporting%20Excel%20Files/076%20Analysis%20of%20the%202013%20Budgets%20for%20Community%20Development.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st per student"/>
      <sheetName val="Teacher pay increase"/>
      <sheetName val="Comments"/>
      <sheetName val="Sheet1"/>
      <sheetName val="Sheet2"/>
    </sheetNames>
    <sheetDataSet>
      <sheetData sheetId="0"/>
      <sheetData sheetId="1"/>
      <sheetData sheetId="2"/>
      <sheetData sheetId="3"/>
      <sheetData sheetId="4">
        <row r="7">
          <cell r="O7">
            <v>2011</v>
          </cell>
        </row>
        <row r="22">
          <cell r="M22">
            <v>2240467102</v>
          </cell>
          <cell r="O22">
            <v>2168177426</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Sheet41"/>
      <sheetName val="Sheet42"/>
      <sheetName val="Sheet43"/>
      <sheetName val="Sheet44"/>
      <sheetName val="Sheet45"/>
      <sheetName val="Sheet46"/>
      <sheetName val="Sheet47"/>
      <sheetName val="Sheet48"/>
      <sheetName val="Sheet49"/>
      <sheetName val="Sheet50"/>
      <sheetName val="Sheet51"/>
      <sheetName val="Sheet52"/>
      <sheetName val="Sheet53"/>
      <sheetName val="Sheet54"/>
      <sheetName val="Sheet55"/>
      <sheetName val="Sheet56"/>
      <sheetName val="Sheet57"/>
      <sheetName val="Sheet58"/>
      <sheetName val="Sheet59"/>
      <sheetName val="Sheet60"/>
      <sheetName val="Sheet61"/>
      <sheetName val="Sheet62"/>
      <sheetName val="Sheet63"/>
      <sheetName val="Sheet64"/>
      <sheetName val="Sheet65"/>
      <sheetName val="Sheet66"/>
      <sheetName val="Sheet67"/>
      <sheetName val="Sheet68"/>
      <sheetName val="Sheet69"/>
      <sheetName val="Sheet70"/>
      <sheetName val="Sheet71"/>
      <sheetName val="Sheet72"/>
      <sheetName val="Sheet73"/>
      <sheetName val="Sheet74"/>
      <sheetName val="Sheet75"/>
      <sheetName val="Sheet76"/>
      <sheetName val="Sheet77"/>
      <sheetName val="Sheet78"/>
      <sheetName val="Sheet79"/>
      <sheetName val="Sheet80"/>
      <sheetName val="Sheet81"/>
      <sheetName val="Sheet82"/>
      <sheetName val="Sheet83"/>
      <sheetName val="Sheet84"/>
      <sheetName val="Sheet85"/>
      <sheetName val="Sheet86"/>
      <sheetName val="Sheet87"/>
      <sheetName val="Sheet88"/>
      <sheetName val="Sheet89"/>
      <sheetName val="Sheet90"/>
      <sheetName val="Sheet91"/>
      <sheetName val="Sheet92"/>
      <sheetName val="Sheet93"/>
      <sheetName val="Sheet94"/>
      <sheetName val="Sheet95"/>
      <sheetName val="Sheet96"/>
      <sheetName val="Sheet97"/>
      <sheetName val="Sheet98"/>
      <sheetName val="Sheet99"/>
      <sheetName val="Sheet100"/>
      <sheetName val="Sheet101"/>
      <sheetName val="Sheet102"/>
      <sheetName val="Sheet103"/>
      <sheetName val="Sheet104"/>
      <sheetName val="Sheet105"/>
      <sheetName val="Sheet106"/>
      <sheetName val="Sheet107"/>
      <sheetName val="Sheet108"/>
      <sheetName val="Sheet109"/>
      <sheetName val="Sheet110"/>
      <sheetName val="Sheet111"/>
      <sheetName val="Sheet112"/>
      <sheetName val="Sheet113"/>
      <sheetName val="Sheet114"/>
      <sheetName val="Sheet115"/>
      <sheetName val="Sheet116"/>
      <sheetName val="Sheet117"/>
      <sheetName val="Sheet118"/>
      <sheetName val="Sheet119"/>
      <sheetName val="Sheet120"/>
      <sheetName val="Sheet121"/>
      <sheetName val="Sheet122"/>
      <sheetName val="Sheet123"/>
      <sheetName val="Sheet124"/>
      <sheetName val="Sheet125"/>
      <sheetName val="Sheet126"/>
      <sheetName val="Sheet127"/>
      <sheetName val="Sheet128"/>
      <sheetName val="Sheet129"/>
      <sheetName val="Sheet130"/>
      <sheetName val="Sheet131"/>
      <sheetName val="Sheet132"/>
      <sheetName val="Sheet133"/>
      <sheetName val="Sheet134"/>
      <sheetName val="Sheet135"/>
      <sheetName val="Sheet136"/>
      <sheetName val="Sheet137"/>
      <sheetName val="Sheet138"/>
      <sheetName val="Sheet139"/>
      <sheetName val="Sheet140"/>
      <sheetName val="Sheet141"/>
      <sheetName val="Sheet142"/>
      <sheetName val="Sheet143"/>
      <sheetName val="Sheet144"/>
      <sheetName val="Sheet145"/>
      <sheetName val="Sheet146"/>
      <sheetName val="Sheet147"/>
      <sheetName val="Sheet148"/>
      <sheetName val="Sheet149"/>
      <sheetName val="Sheet150"/>
      <sheetName val="Sheet151"/>
      <sheetName val="Sheet152"/>
      <sheetName val="Sheet153"/>
      <sheetName val="Sheet154"/>
      <sheetName val="Sheet155"/>
      <sheetName val="Sheet156"/>
      <sheetName val="Sheet157"/>
      <sheetName val="Sheet158"/>
      <sheetName val="Sheet159"/>
      <sheetName val="Sheet160"/>
      <sheetName val="Sheet161"/>
      <sheetName val="Sheet162"/>
      <sheetName val="Sheet163"/>
      <sheetName val="Sheet164"/>
      <sheetName val="Sheet165"/>
      <sheetName val="Sheet166"/>
      <sheetName val="Sheet167"/>
      <sheetName val="Sheet168"/>
      <sheetName val="Sheet169"/>
      <sheetName val="Sheet170"/>
      <sheetName val="Sheet171"/>
      <sheetName val="Sheet172"/>
      <sheetName val="Sheet173"/>
      <sheetName val="Sheet174"/>
      <sheetName val="Sheet175"/>
      <sheetName val="Sheet176"/>
      <sheetName val="Sheet177"/>
      <sheetName val="Sheet178"/>
      <sheetName val="Sheet179"/>
      <sheetName val="Sheet180"/>
      <sheetName val="Sheet181"/>
      <sheetName val="Sheet182"/>
      <sheetName val="Sheet183"/>
      <sheetName val="Sheet184"/>
      <sheetName val="Sheet185"/>
      <sheetName val="Sheet186"/>
      <sheetName val="Sheet187"/>
      <sheetName val="Sheet188"/>
      <sheetName val="Sheet189"/>
      <sheetName val="Sheet190"/>
      <sheetName val="Sheet191"/>
      <sheetName val="Sheet192"/>
      <sheetName val="Sheet193"/>
      <sheetName val="Sheet194"/>
      <sheetName val="Sheet195"/>
      <sheetName val="Sheet196"/>
      <sheetName val="Sheet197"/>
      <sheetName val="Sheet198"/>
      <sheetName val="Sheet199"/>
      <sheetName val="Sheet200"/>
      <sheetName val="Sheet201"/>
      <sheetName val="Sheet202"/>
      <sheetName val="Sheet203"/>
      <sheetName val="Sheet204"/>
      <sheetName val="Sheet205"/>
      <sheetName val="Sheet206"/>
      <sheetName val="Sheet207"/>
      <sheetName val="Sheet208"/>
      <sheetName val="Sheet209"/>
      <sheetName val="Sheet210"/>
      <sheetName val="Sheet211"/>
      <sheetName val="Sheet212"/>
      <sheetName val="Sheet213"/>
      <sheetName val="Sheet214"/>
      <sheetName val="Sheet215"/>
      <sheetName val="Sheet216"/>
      <sheetName val="Sheet217"/>
      <sheetName val="Sheet218"/>
      <sheetName val="Sheet219"/>
      <sheetName val="Sheet220"/>
      <sheetName val="Sheet221"/>
      <sheetName val="Sheet222"/>
      <sheetName val="Sheet223"/>
      <sheetName val="Sheet224"/>
      <sheetName val="Sheet225"/>
      <sheetName val="Sheet226"/>
      <sheetName val="Sheet227"/>
      <sheetName val="Sheet228"/>
      <sheetName val="Sheet229"/>
      <sheetName val="Sheet230"/>
      <sheetName val="Sheet231"/>
      <sheetName val="Sheet232"/>
      <sheetName val="Sheet233"/>
      <sheetName val="Sheet234"/>
      <sheetName val="Sheet235"/>
      <sheetName val="Sheet236"/>
      <sheetName val="Sheet237"/>
      <sheetName val="Sheet238"/>
      <sheetName val="Sheet239"/>
      <sheetName val="Sheet240"/>
      <sheetName val="Sheet241"/>
      <sheetName val="Sheet242"/>
      <sheetName val="Sheet243"/>
      <sheetName val="Sheet244"/>
      <sheetName val="Sheet245"/>
      <sheetName val="Sheet246"/>
      <sheetName val="Sheet247"/>
      <sheetName val="Sheet248"/>
      <sheetName val="Sheet249"/>
      <sheetName val="Sheet250"/>
      <sheetName val="Sheet251"/>
      <sheetName val="Sheet252"/>
      <sheetName val="Sheet253"/>
      <sheetName val="Sheet254"/>
      <sheetName val="Sheet255"/>
      <sheetName val="Sheet256"/>
      <sheetName val="Sheet257"/>
      <sheetName val="Sheet258"/>
      <sheetName val="Sheet259"/>
      <sheetName val="Sheet260"/>
      <sheetName val="Sheet261"/>
      <sheetName val="Sheet262"/>
      <sheetName val="Sheet263"/>
      <sheetName val="Sheet264"/>
      <sheetName val="Sheet265"/>
      <sheetName val="Sheet266"/>
      <sheetName val="Sheet267"/>
      <sheetName val="Sheet268"/>
      <sheetName val="Sheet269"/>
      <sheetName val="Sheet270"/>
      <sheetName val="Sheet271"/>
      <sheetName val="Sheet272"/>
      <sheetName val="Sheet273"/>
      <sheetName val="Sheet274"/>
      <sheetName val="Sheet275"/>
      <sheetName val="Sheet276"/>
      <sheetName val="Sheet277"/>
      <sheetName val="Sheet278"/>
      <sheetName val="Sheet279"/>
      <sheetName val="Sheet280"/>
      <sheetName val="Sheet281"/>
      <sheetName val="Sheet282"/>
      <sheetName val="Sheet283"/>
      <sheetName val="Sheet284"/>
      <sheetName val="Sheet285"/>
      <sheetName val="Sheet286"/>
      <sheetName val="Sheet287"/>
      <sheetName val="Sheet288"/>
      <sheetName val="Sheet289"/>
      <sheetName val="Sheet290"/>
      <sheetName val="Sheet291"/>
      <sheetName val="Sheet292"/>
      <sheetName val="Sheet293"/>
      <sheetName val="Sheet294"/>
      <sheetName val="Sheet295"/>
      <sheetName val="Sheet296"/>
      <sheetName val="Sheet297"/>
      <sheetName val="Sheet298"/>
      <sheetName val="Sheet299"/>
      <sheetName val="Sheet300"/>
      <sheetName val="Sheet301"/>
      <sheetName val="Sheet302"/>
      <sheetName val="Sheet303"/>
      <sheetName val="Sheet304"/>
      <sheetName val="Sheet305"/>
      <sheetName val="Sheet306"/>
      <sheetName val="Sheet307"/>
      <sheetName val="Sheet308"/>
      <sheetName val="Sheet309"/>
      <sheetName val="Sheet310"/>
      <sheetName val="Sheet311"/>
      <sheetName val="Sheet312"/>
      <sheetName val="Sheet313"/>
      <sheetName val="Sheet314"/>
      <sheetName val="Sheet315"/>
      <sheetName val="Sheet316"/>
      <sheetName val="Sheet317"/>
      <sheetName val="Sheet318"/>
      <sheetName val="Sheet319"/>
      <sheetName val="Sheet320"/>
      <sheetName val="Sheet321"/>
      <sheetName val="Sheet322"/>
      <sheetName val="Sheet323"/>
      <sheetName val="Sheet324"/>
      <sheetName val="Sheet325"/>
      <sheetName val="Sheet326"/>
      <sheetName val="Sheet327"/>
      <sheetName val="Sheet328"/>
      <sheetName val="Sheet329"/>
      <sheetName val="Sheet330"/>
      <sheetName val="Sheet331"/>
      <sheetName val="Sheet332"/>
      <sheetName val="Sheet333"/>
      <sheetName val="Sheet334"/>
      <sheetName val="Sheet335"/>
      <sheetName val="Sheet336"/>
      <sheetName val="Sheet337"/>
      <sheetName val="Sheet338"/>
      <sheetName val="Sheet339"/>
      <sheetName val="Sheet340"/>
      <sheetName val="Sheet341"/>
      <sheetName val="Sheet342"/>
      <sheetName val="Sheet343"/>
      <sheetName val="Sheet344"/>
      <sheetName val="Sheet345"/>
      <sheetName val="Sheet346"/>
      <sheetName val="Sheet347"/>
      <sheetName val="Sheet348"/>
      <sheetName val="Sheet349"/>
      <sheetName val="Sheet350"/>
      <sheetName val="Sheet351"/>
      <sheetName val="Sheet35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row r="9">
          <cell r="A9" t="str">
            <v>Division Superintendent</v>
          </cell>
        </row>
      </sheetData>
      <sheetData sheetId="313">
        <row r="3">
          <cell r="A3" t="str">
            <v>Program Monitor</v>
          </cell>
        </row>
      </sheetData>
      <sheetData sheetId="314">
        <row r="8">
          <cell r="A8" t="str">
            <v>Instructional Assistant-Kindergarten</v>
          </cell>
        </row>
      </sheetData>
      <sheetData sheetId="315">
        <row r="4">
          <cell r="A4" t="str">
            <v>FOOD AND NUTRITION SERVICES FUND</v>
          </cell>
        </row>
        <row r="5">
          <cell r="A5" t="str">
            <v>Director</v>
          </cell>
        </row>
        <row r="6">
          <cell r="A6" t="str">
            <v>Coordinator</v>
          </cell>
        </row>
        <row r="8">
          <cell r="A8" t="str">
            <v>Business Specialist</v>
          </cell>
        </row>
        <row r="9">
          <cell r="A9" t="str">
            <v>Technical Specialist</v>
          </cell>
        </row>
        <row r="11">
          <cell r="A11" t="str">
            <v>Technician</v>
          </cell>
        </row>
        <row r="12">
          <cell r="A12" t="str">
            <v>Office Assistant - Departments</v>
          </cell>
        </row>
        <row r="13">
          <cell r="A13" t="str">
            <v>Technical Assistant-Departments</v>
          </cell>
        </row>
        <row r="15">
          <cell r="A15" t="str">
            <v>Tradesperson</v>
          </cell>
        </row>
        <row r="18">
          <cell r="A18" t="str">
            <v>GRANTS AND SELF-SUPPORTING FUND</v>
          </cell>
        </row>
        <row r="19">
          <cell r="A19" t="str">
            <v>Coordinator</v>
          </cell>
        </row>
        <row r="20">
          <cell r="A20" t="str">
            <v>Instructional Specialist</v>
          </cell>
        </row>
        <row r="21">
          <cell r="A21" t="str">
            <v>Business Specialist</v>
          </cell>
        </row>
        <row r="22">
          <cell r="A22" t="str">
            <v>Technical Specialist</v>
          </cell>
        </row>
        <row r="24">
          <cell r="A24" t="str">
            <v>Technician</v>
          </cell>
        </row>
        <row r="25">
          <cell r="A25" t="str">
            <v>Career Center Specialist</v>
          </cell>
        </row>
        <row r="27">
          <cell r="A27" t="str">
            <v>Teacher - Elementary School</v>
          </cell>
        </row>
        <row r="28">
          <cell r="A28" t="str">
            <v>Teacher - High School</v>
          </cell>
        </row>
        <row r="29">
          <cell r="A29" t="str">
            <v>Teacher - Special Education</v>
          </cell>
        </row>
        <row r="30">
          <cell r="A30" t="str">
            <v>Teacher - Title I</v>
          </cell>
        </row>
        <row r="31">
          <cell r="A31" t="str">
            <v>Teacher - FECEP</v>
          </cell>
        </row>
        <row r="32">
          <cell r="A32" t="str">
            <v>Teacher - Instructional Support</v>
          </cell>
        </row>
        <row r="33">
          <cell r="A33" t="str">
            <v>Guidance Counselor - Middle/High</v>
          </cell>
        </row>
        <row r="34">
          <cell r="A34" t="str">
            <v>Teacher - Alternative Education</v>
          </cell>
        </row>
        <row r="35">
          <cell r="A35" t="str">
            <v>Teacher - ESL</v>
          </cell>
        </row>
        <row r="36">
          <cell r="A36" t="str">
            <v>Teacher - Kindergarten Title I</v>
          </cell>
        </row>
      </sheetData>
      <sheetData sheetId="316">
        <row r="5">
          <cell r="A5" t="str">
            <v>Instructional Assistant - Specialized Program</v>
          </cell>
        </row>
        <row r="6">
          <cell r="A6" t="str">
            <v>Instructional Assistant - Kindergarten Title 1</v>
          </cell>
        </row>
        <row r="8">
          <cell r="A8" t="str">
            <v>Office Assistant - Middle School</v>
          </cell>
        </row>
        <row r="9">
          <cell r="A9" t="str">
            <v>Office Assistant - Departments</v>
          </cell>
        </row>
        <row r="10">
          <cell r="A10" t="str">
            <v>Technical Assistant-Departments</v>
          </cell>
        </row>
        <row r="14">
          <cell r="A14" t="str">
            <v>ADULT AND COMMUNITY EDUCATION FUND</v>
          </cell>
        </row>
        <row r="15">
          <cell r="A15" t="str">
            <v>Coordinator</v>
          </cell>
        </row>
        <row r="16">
          <cell r="A16" t="str">
            <v>Instructional Specialist</v>
          </cell>
        </row>
        <row r="17">
          <cell r="A17" t="str">
            <v>Business Specialist</v>
          </cell>
        </row>
        <row r="18">
          <cell r="A18" t="str">
            <v>Technical Specialist</v>
          </cell>
        </row>
        <row r="19">
          <cell r="A19" t="str">
            <v>Adult Ed Program Supervisor</v>
          </cell>
        </row>
        <row r="21">
          <cell r="A21" t="str">
            <v>Technician</v>
          </cell>
        </row>
        <row r="22">
          <cell r="A22" t="str">
            <v>Teacher - Professional Technical Projects</v>
          </cell>
        </row>
        <row r="23">
          <cell r="A23" t="str">
            <v>Office Assistant - Departments</v>
          </cell>
        </row>
        <row r="24">
          <cell r="A24" t="str">
            <v>Technical Assistant - Departments</v>
          </cell>
        </row>
        <row r="26">
          <cell r="A26" t="str">
            <v>Tradesperson</v>
          </cell>
        </row>
        <row r="29">
          <cell r="A29" t="str">
            <v>CONSTRUCTION FUND</v>
          </cell>
        </row>
        <row r="30">
          <cell r="A30" t="str">
            <v>Director</v>
          </cell>
        </row>
        <row r="31">
          <cell r="A31" t="str">
            <v>Coordinator</v>
          </cell>
        </row>
        <row r="33">
          <cell r="A33" t="str">
            <v>Business Specialist</v>
          </cell>
        </row>
        <row r="34">
          <cell r="A34" t="str">
            <v>Technical Specialist</v>
          </cell>
        </row>
        <row r="36">
          <cell r="A36" t="str">
            <v>Technician</v>
          </cell>
        </row>
      </sheetData>
      <sheetData sheetId="317">
        <row r="5">
          <cell r="A5" t="str">
            <v>Office Assistant - Departments</v>
          </cell>
        </row>
        <row r="6">
          <cell r="A6" t="str">
            <v>Tradesperson</v>
          </cell>
        </row>
        <row r="8">
          <cell r="A8" t="str">
            <v>INSURANCE FUND</v>
          </cell>
        </row>
        <row r="9">
          <cell r="A9" t="str">
            <v>Coordinator</v>
          </cell>
        </row>
        <row r="10">
          <cell r="A10" t="str">
            <v>Business Specialist</v>
          </cell>
        </row>
        <row r="11">
          <cell r="A11" t="str">
            <v>Technician</v>
          </cell>
        </row>
        <row r="12">
          <cell r="A12" t="str">
            <v>Office Assistant - Departments</v>
          </cell>
        </row>
        <row r="13">
          <cell r="A13" t="str">
            <v>Technical Assistant-Departments</v>
          </cell>
        </row>
        <row r="17">
          <cell r="A17" t="str">
            <v>Business Specialist</v>
          </cell>
        </row>
        <row r="18">
          <cell r="A18" t="str">
            <v>Technician</v>
          </cell>
        </row>
        <row r="19">
          <cell r="A19" t="str">
            <v>Office Assistant - Departments</v>
          </cell>
        </row>
        <row r="20">
          <cell r="A20" t="str">
            <v>Technical Assistant-Departments</v>
          </cell>
        </row>
        <row r="25">
          <cell r="A25" t="str">
            <v>Business Specialist</v>
          </cell>
        </row>
        <row r="26">
          <cell r="A26" t="str">
            <v>Technician</v>
          </cell>
        </row>
      </sheetData>
      <sheetData sheetId="318">
        <row r="5">
          <cell r="A5" t="str">
            <v>Director</v>
          </cell>
        </row>
        <row r="6">
          <cell r="A6" t="str">
            <v>Coordinator</v>
          </cell>
        </row>
        <row r="8">
          <cell r="A8" t="str">
            <v>Business Specialist</v>
          </cell>
        </row>
        <row r="9">
          <cell r="A9" t="str">
            <v>Technical Specialist</v>
          </cell>
        </row>
        <row r="11">
          <cell r="A11" t="str">
            <v>Technician</v>
          </cell>
        </row>
        <row r="12">
          <cell r="A12" t="str">
            <v>Office Assistant - Departments</v>
          </cell>
        </row>
        <row r="13">
          <cell r="A13" t="str">
            <v>Technical Assistant-Departments</v>
          </cell>
        </row>
      </sheetData>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chedule"/>
    </sheetNames>
    <sheetDataSet>
      <sheetData sheetId="0">
        <row r="31">
          <cell r="F31">
            <v>1500000</v>
          </cell>
        </row>
        <row r="32">
          <cell r="F32">
            <v>1800000</v>
          </cell>
        </row>
        <row r="33">
          <cell r="F33">
            <v>775000</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Purves"/>
      <sheetName val="Fund 001"/>
      <sheetName val="Operating"/>
      <sheetName val="Graphs Schools"/>
      <sheetName val="Summary"/>
      <sheetName val="Historic increases"/>
      <sheetName val="Code 16"/>
      <sheetName val="Code 31 CommDev"/>
      <sheetName val="Code 31 PubSafe"/>
      <sheetName val="Code31 details"/>
      <sheetName val="Code 35"/>
      <sheetName val="Code 36"/>
      <sheetName val="Code 38"/>
      <sheetName val="Code 38 subunits"/>
      <sheetName val="Code 39"/>
      <sheetName val="Assignment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cps.edu/fs/budget/budgetdocuments.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hyperlink" Target="http://www.fcps.edu/fs/budget/documents/proposed/FY14/FY2014ProposedBudget.pdf" TargetMode="External"/><Relationship Id="rId2" Type="http://schemas.openxmlformats.org/officeDocument/2006/relationships/hyperlink" Target="http://www.fcps.edu/news/fy2014.shtml" TargetMode="External"/><Relationship Id="rId1" Type="http://schemas.openxmlformats.org/officeDocument/2006/relationships/hyperlink" Target="http://www.fcps.edu/fs/budget/wabe/" TargetMode="External"/><Relationship Id="rId4" Type="http://schemas.openxmlformats.org/officeDocument/2006/relationships/hyperlink" Target="http://www.fcps.edu/fs/budget/documents/approved/FY14/ProgramBudgetFY2014.pdf"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codeName="Sheet3"/>
  <dimension ref="A1"/>
  <sheetViews>
    <sheetView workbookViewId="0">
      <selection activeCell="S28" sqref="S28"/>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codeName="Sheet27"/>
  <dimension ref="A1:AB58"/>
  <sheetViews>
    <sheetView workbookViewId="0">
      <selection activeCell="Q28" sqref="Q28"/>
    </sheetView>
  </sheetViews>
  <sheetFormatPr defaultRowHeight="12.75"/>
  <cols>
    <col min="1" max="1" width="28.28515625" bestFit="1" customWidth="1"/>
    <col min="2" max="12" width="15.42578125" customWidth="1"/>
    <col min="13" max="13" width="15.42578125" bestFit="1" customWidth="1"/>
    <col min="14" max="18" width="15.42578125" customWidth="1"/>
    <col min="22" max="22" width="15.42578125" bestFit="1" customWidth="1"/>
    <col min="23" max="23" width="9.5703125" bestFit="1" customWidth="1"/>
    <col min="24" max="24" width="15.42578125" bestFit="1" customWidth="1"/>
    <col min="25" max="25" width="9.5703125" bestFit="1" customWidth="1"/>
  </cols>
  <sheetData>
    <row r="1" spans="1:28" ht="18">
      <c r="A1" s="27" t="s">
        <v>988</v>
      </c>
      <c r="B1" s="6" t="s">
        <v>111</v>
      </c>
      <c r="D1" s="107" t="s">
        <v>110</v>
      </c>
    </row>
    <row r="4" spans="1:28" ht="15.75">
      <c r="A4" s="19" t="s">
        <v>987</v>
      </c>
      <c r="B4" s="31" t="s">
        <v>116</v>
      </c>
      <c r="C4" s="31" t="s">
        <v>116</v>
      </c>
      <c r="D4" s="31" t="s">
        <v>116</v>
      </c>
      <c r="E4" s="31" t="s">
        <v>116</v>
      </c>
      <c r="F4" s="31" t="s">
        <v>116</v>
      </c>
      <c r="G4" s="31" t="s">
        <v>116</v>
      </c>
      <c r="H4" s="31" t="s">
        <v>116</v>
      </c>
      <c r="I4" s="31" t="s">
        <v>116</v>
      </c>
      <c r="J4" s="31" t="s">
        <v>116</v>
      </c>
      <c r="K4" s="31" t="s">
        <v>116</v>
      </c>
      <c r="L4" s="31" t="s">
        <v>116</v>
      </c>
      <c r="M4" s="31" t="s">
        <v>116</v>
      </c>
      <c r="N4" s="31" t="s">
        <v>116</v>
      </c>
      <c r="O4" s="21" t="s">
        <v>117</v>
      </c>
      <c r="P4" s="21" t="s">
        <v>127</v>
      </c>
      <c r="Q4" s="21" t="s">
        <v>127</v>
      </c>
      <c r="Z4" s="5"/>
      <c r="AA4" s="5"/>
      <c r="AB4" s="5"/>
    </row>
    <row r="5" spans="1:28" ht="15.75">
      <c r="A5" s="19"/>
      <c r="B5" s="2">
        <v>2000</v>
      </c>
      <c r="C5" s="2">
        <f>B5+1</f>
        <v>2001</v>
      </c>
      <c r="D5" s="2">
        <f t="shared" ref="D5:K5" si="0">C5+1</f>
        <v>2002</v>
      </c>
      <c r="E5" s="2">
        <f t="shared" si="0"/>
        <v>2003</v>
      </c>
      <c r="F5" s="2">
        <f t="shared" si="0"/>
        <v>2004</v>
      </c>
      <c r="G5" s="2">
        <f t="shared" si="0"/>
        <v>2005</v>
      </c>
      <c r="H5" s="2">
        <f t="shared" si="0"/>
        <v>2006</v>
      </c>
      <c r="I5" s="2">
        <f t="shared" si="0"/>
        <v>2007</v>
      </c>
      <c r="J5" s="2">
        <f t="shared" si="0"/>
        <v>2008</v>
      </c>
      <c r="K5" s="2">
        <f t="shared" si="0"/>
        <v>2009</v>
      </c>
      <c r="L5" s="2">
        <v>2010</v>
      </c>
      <c r="M5" s="2">
        <v>2011</v>
      </c>
      <c r="N5" s="2">
        <f>[1]Sheet2!O7+1</f>
        <v>2012</v>
      </c>
      <c r="O5" s="2">
        <f>N5+1</f>
        <v>2013</v>
      </c>
      <c r="P5" s="2">
        <f>O5+1</f>
        <v>2014</v>
      </c>
      <c r="Q5" s="2">
        <f>P5+1</f>
        <v>2015</v>
      </c>
      <c r="Z5" s="5"/>
      <c r="AA5" s="5"/>
      <c r="AB5" s="5"/>
    </row>
    <row r="6" spans="1:28">
      <c r="A6" s="5" t="s">
        <v>99</v>
      </c>
      <c r="B6" s="4">
        <f>'Expenditure detail'!B7</f>
        <v>786906900.00000012</v>
      </c>
      <c r="C6" s="4">
        <f>'Expenditure detail'!C7</f>
        <v>867049100</v>
      </c>
      <c r="D6" s="4">
        <f>'Expenditure detail'!D7</f>
        <v>931886200</v>
      </c>
      <c r="E6" s="4">
        <f>'Expenditure detail'!E7</f>
        <v>979145500</v>
      </c>
      <c r="F6" s="4">
        <f>'Expenditure detail'!F7</f>
        <v>1021892728</v>
      </c>
      <c r="G6" s="4">
        <f>'Expenditure detail'!G7</f>
        <v>1072190539</v>
      </c>
      <c r="H6" s="4">
        <f>'Expenditure detail'!H7</f>
        <v>1141033430</v>
      </c>
      <c r="I6" s="4">
        <f>'Expenditure detail'!I7</f>
        <v>1194775690</v>
      </c>
      <c r="J6" s="4">
        <f>'Expenditure detail'!J7</f>
        <v>1244588986</v>
      </c>
      <c r="K6" s="4">
        <f>'Expenditure detail'!K7</f>
        <v>1288540745</v>
      </c>
      <c r="L6" s="4">
        <f>'Expenditure detail'!N7</f>
        <v>1269896062</v>
      </c>
      <c r="M6" s="4">
        <f>'Expenditure detail'!O7</f>
        <v>1248783922</v>
      </c>
      <c r="N6" s="4">
        <f>'Expenditure detail'!P7</f>
        <v>1302541662</v>
      </c>
      <c r="O6" s="4">
        <f>'Expenditure detail'!Q7</f>
        <v>1390017389</v>
      </c>
      <c r="P6" s="4">
        <f>'Expenditure detail'!R7</f>
        <v>1420976676</v>
      </c>
      <c r="Q6" s="20"/>
      <c r="Z6" s="20"/>
      <c r="AA6" s="20"/>
      <c r="AB6" s="20"/>
    </row>
    <row r="7" spans="1:28">
      <c r="A7" s="5" t="s">
        <v>113</v>
      </c>
      <c r="B7" s="4">
        <f>'Expenditure detail'!B118</f>
        <v>31004500</v>
      </c>
      <c r="C7" s="4">
        <f>'Expenditure detail'!C118</f>
        <v>35315100</v>
      </c>
      <c r="D7" s="4">
        <f>'Expenditure detail'!D118</f>
        <v>38260200</v>
      </c>
      <c r="E7" s="4">
        <f>'Expenditure detail'!E118</f>
        <v>43544200</v>
      </c>
      <c r="F7" s="4">
        <f>'Expenditure detail'!F118</f>
        <v>45330743</v>
      </c>
      <c r="G7" s="4">
        <f>'Expenditure detail'!G118</f>
        <v>46545516</v>
      </c>
      <c r="H7" s="4">
        <f>'Expenditure detail'!H118</f>
        <v>50944890</v>
      </c>
      <c r="I7" s="4">
        <f>'Expenditure detail'!I118</f>
        <v>55802653</v>
      </c>
      <c r="J7" s="4">
        <f>'Expenditure detail'!J118</f>
        <v>57730829</v>
      </c>
      <c r="K7" s="4">
        <f>'Expenditure detail'!K118</f>
        <v>58391289</v>
      </c>
      <c r="L7" s="4">
        <f>'Expenditure detail'!N118</f>
        <v>57490897</v>
      </c>
      <c r="M7" s="4">
        <f>'Expenditure detail'!O118</f>
        <v>57726697</v>
      </c>
      <c r="N7" s="4">
        <f>'Expenditure detail'!P118</f>
        <v>58554656</v>
      </c>
      <c r="O7" s="4">
        <f>'Expenditure detail'!Q118</f>
        <v>61624290</v>
      </c>
      <c r="P7" s="4">
        <f>'Expenditure detail'!R118</f>
        <v>64312154</v>
      </c>
      <c r="Q7" s="20"/>
      <c r="Z7" s="20"/>
      <c r="AA7" s="20"/>
      <c r="AB7" s="20"/>
    </row>
    <row r="8" spans="1:28">
      <c r="A8" s="5" t="s">
        <v>114</v>
      </c>
      <c r="B8" s="4">
        <f>'Expenditure detail'!B135</f>
        <v>32481900</v>
      </c>
      <c r="C8" s="4">
        <f>'Expenditure detail'!C135</f>
        <v>36584700</v>
      </c>
      <c r="D8" s="4">
        <f>'Expenditure detail'!D135</f>
        <v>39371700</v>
      </c>
      <c r="E8" s="4">
        <f>'Expenditure detail'!E135</f>
        <v>42114100</v>
      </c>
      <c r="F8" s="4">
        <f>'Expenditure detail'!F135</f>
        <v>38593021</v>
      </c>
      <c r="G8" s="4">
        <f>'Expenditure detail'!G135</f>
        <v>41469288</v>
      </c>
      <c r="H8" s="4">
        <f>'Expenditure detail'!H135</f>
        <v>43214429</v>
      </c>
      <c r="I8" s="4">
        <f>'Expenditure detail'!I135</f>
        <v>43844192</v>
      </c>
      <c r="J8" s="4">
        <f>'Expenditure detail'!J135</f>
        <v>45753516</v>
      </c>
      <c r="K8" s="4">
        <f>'Expenditure detail'!K135</f>
        <v>44540552</v>
      </c>
      <c r="L8" s="4">
        <f>'Expenditure detail'!N135</f>
        <v>43400009</v>
      </c>
      <c r="M8" s="4">
        <f>'Expenditure detail'!O135</f>
        <v>46536396</v>
      </c>
      <c r="N8" s="4">
        <f>'Expenditure detail'!P135</f>
        <v>50514952</v>
      </c>
      <c r="O8" s="4">
        <f>'Expenditure detail'!Q135</f>
        <v>49690197</v>
      </c>
      <c r="P8" s="4">
        <f>'Expenditure detail'!R135</f>
        <v>42096130</v>
      </c>
      <c r="Q8" s="20"/>
      <c r="Z8" s="20"/>
      <c r="AA8" s="20"/>
      <c r="AB8" s="20"/>
    </row>
    <row r="9" spans="1:28">
      <c r="A9" s="5" t="s">
        <v>100</v>
      </c>
      <c r="B9" s="4">
        <f>'Expenditure detail'!B163</f>
        <v>8187300</v>
      </c>
      <c r="C9" s="4">
        <f>'Expenditure detail'!C163</f>
        <v>8141500</v>
      </c>
      <c r="D9" s="4">
        <f>'Expenditure detail'!D163</f>
        <v>9602700</v>
      </c>
      <c r="E9" s="4">
        <f>'Expenditure detail'!E163</f>
        <v>9288100</v>
      </c>
      <c r="F9" s="4">
        <f>'Expenditure detail'!F163</f>
        <v>8010938</v>
      </c>
      <c r="G9" s="4">
        <f>'Expenditure detail'!G163</f>
        <v>10636864</v>
      </c>
      <c r="H9" s="4">
        <f>'Expenditure detail'!H163</f>
        <v>8783656</v>
      </c>
      <c r="I9" s="4">
        <f>'Expenditure detail'!I163</f>
        <v>8333756</v>
      </c>
      <c r="J9" s="4">
        <f>'Expenditure detail'!J163</f>
        <v>9309742</v>
      </c>
      <c r="K9" s="4">
        <f>'Expenditure detail'!K163</f>
        <v>8454712</v>
      </c>
      <c r="L9" s="4">
        <f>'Expenditure detail'!N163</f>
        <v>11423772</v>
      </c>
      <c r="M9" s="4">
        <f>'Expenditure detail'!O163</f>
        <v>9207554</v>
      </c>
      <c r="N9" s="4">
        <f>'Expenditure detail'!P163</f>
        <v>7687514</v>
      </c>
      <c r="O9" s="4">
        <f>'Expenditure detail'!Q163</f>
        <v>20345208</v>
      </c>
      <c r="P9" s="4">
        <f>'Expenditure detail'!R163</f>
        <v>17873737</v>
      </c>
      <c r="Q9" s="20"/>
      <c r="Z9" s="20"/>
      <c r="AA9" s="20"/>
      <c r="AB9" s="20"/>
    </row>
    <row r="10" spans="1:28">
      <c r="A10" s="5" t="s">
        <v>101</v>
      </c>
      <c r="B10" s="4">
        <f>'Expenditure detail'!B203</f>
        <v>231576600</v>
      </c>
      <c r="C10" s="4">
        <f>'Expenditure detail'!C203</f>
        <v>235208600</v>
      </c>
      <c r="D10" s="4">
        <f>'Expenditure detail'!D203</f>
        <v>223910800</v>
      </c>
      <c r="E10" s="4">
        <f>'Expenditure detail'!E203</f>
        <v>253496500</v>
      </c>
      <c r="F10" s="4">
        <f>'Expenditure detail'!F203</f>
        <v>279490005</v>
      </c>
      <c r="G10" s="4">
        <f>'Expenditure detail'!G203</f>
        <v>342847897</v>
      </c>
      <c r="H10" s="4">
        <f>'Expenditure detail'!H203</f>
        <v>379596603</v>
      </c>
      <c r="I10" s="4">
        <f>'Expenditure detail'!I203</f>
        <v>447052195</v>
      </c>
      <c r="J10" s="4">
        <f>'Expenditure detail'!J203</f>
        <v>497119248</v>
      </c>
      <c r="K10" s="4">
        <f>'Expenditure detail'!K203</f>
        <v>504765019</v>
      </c>
      <c r="L10" s="4">
        <f>'Expenditure detail'!N203</f>
        <v>461990456</v>
      </c>
      <c r="M10" s="4">
        <f>'Expenditure detail'!O203</f>
        <v>476814440</v>
      </c>
      <c r="N10" s="4">
        <f>'Expenditure detail'!P203</f>
        <v>528997057</v>
      </c>
      <c r="O10" s="4">
        <f>'Expenditure detail'!Q203</f>
        <v>645573729</v>
      </c>
      <c r="P10" s="4">
        <f>'Expenditure detail'!R203</f>
        <v>648884925</v>
      </c>
      <c r="Q10" s="20"/>
      <c r="Z10" s="20"/>
      <c r="AA10" s="20"/>
      <c r="AB10" s="20"/>
    </row>
    <row r="11" spans="1:28">
      <c r="A11" s="5" t="s">
        <v>102</v>
      </c>
      <c r="B11" s="4">
        <f>'Expenditure detail'!B239</f>
        <v>65463500</v>
      </c>
      <c r="C11" s="4">
        <f>'Expenditure detail'!C239</f>
        <v>66014900</v>
      </c>
      <c r="D11" s="4">
        <f>'Expenditure detail'!D239</f>
        <v>62766300</v>
      </c>
      <c r="E11" s="4">
        <f>'Expenditure detail'!E239</f>
        <v>71271700</v>
      </c>
      <c r="F11" s="4">
        <f>'Expenditure detail'!F239</f>
        <v>66347776</v>
      </c>
      <c r="G11" s="4">
        <f>'Expenditure detail'!G239</f>
        <v>70696046</v>
      </c>
      <c r="H11" s="4">
        <f>'Expenditure detail'!H239</f>
        <v>79850642</v>
      </c>
      <c r="I11" s="4">
        <f>'Expenditure detail'!I239</f>
        <v>78334677</v>
      </c>
      <c r="J11" s="4">
        <f>'Expenditure detail'!J239</f>
        <v>74379503</v>
      </c>
      <c r="K11" s="4">
        <f>'Expenditure detail'!K239</f>
        <v>70126059</v>
      </c>
      <c r="L11" s="4">
        <f>'Expenditure detail'!N239</f>
        <v>70810229</v>
      </c>
      <c r="M11" s="4">
        <f>'Expenditure detail'!O239</f>
        <v>86234550</v>
      </c>
      <c r="N11" s="4">
        <f>'Expenditure detail'!P239</f>
        <v>86354191</v>
      </c>
      <c r="O11" s="4">
        <f>'Expenditure detail'!Q239</f>
        <v>98937465</v>
      </c>
      <c r="P11" s="4">
        <f>'Expenditure detail'!R239</f>
        <v>72175713</v>
      </c>
      <c r="Q11" s="20"/>
      <c r="Z11" s="20"/>
      <c r="AA11" s="20"/>
      <c r="AB11" s="20"/>
    </row>
    <row r="12" spans="1:28">
      <c r="A12" s="5" t="s">
        <v>2</v>
      </c>
      <c r="B12" s="4">
        <f>'Expenditure detail'!B273</f>
        <v>26811600</v>
      </c>
      <c r="C12" s="4">
        <f>'Expenditure detail'!C273</f>
        <v>34504600</v>
      </c>
      <c r="D12" s="4">
        <f>'Expenditure detail'!D273</f>
        <v>35886100</v>
      </c>
      <c r="E12" s="4">
        <f>'Expenditure detail'!E273</f>
        <v>40050600</v>
      </c>
      <c r="F12" s="4">
        <f>'Expenditure detail'!F273</f>
        <v>46713785</v>
      </c>
      <c r="G12" s="4">
        <f>'Expenditure detail'!G273</f>
        <v>48151153</v>
      </c>
      <c r="H12" s="4">
        <f>'Expenditure detail'!H273</f>
        <v>47472614</v>
      </c>
      <c r="I12" s="4">
        <f>'Expenditure detail'!I273</f>
        <v>47983882</v>
      </c>
      <c r="J12" s="4">
        <f>'Expenditure detail'!J273</f>
        <v>50773810</v>
      </c>
      <c r="K12" s="4">
        <f>'Expenditure detail'!K273</f>
        <v>55536492</v>
      </c>
      <c r="L12" s="4">
        <f>'Expenditure detail'!N273</f>
        <v>43802098</v>
      </c>
      <c r="M12" s="4">
        <f>'Expenditure detail'!O273</f>
        <v>47104309</v>
      </c>
      <c r="N12" s="4">
        <f>'Expenditure detail'!P273</f>
        <v>45914893</v>
      </c>
      <c r="O12" s="4">
        <f>'Expenditure detail'!Q273</f>
        <v>60746000</v>
      </c>
      <c r="P12" s="4">
        <f>'Expenditure detail'!R273</f>
        <v>57001550</v>
      </c>
      <c r="Q12" s="20"/>
      <c r="Z12" s="20"/>
      <c r="AA12" s="20"/>
      <c r="AB12" s="20"/>
    </row>
    <row r="13" spans="1:28">
      <c r="A13" s="5" t="s">
        <v>103</v>
      </c>
      <c r="B13" s="4">
        <f>'Expenditure detail'!B289</f>
        <v>945700</v>
      </c>
      <c r="C13" s="4">
        <f>'Expenditure detail'!C289</f>
        <v>1079200</v>
      </c>
      <c r="D13" s="4">
        <f>'Expenditure detail'!D289</f>
        <v>1315900</v>
      </c>
      <c r="E13" s="4">
        <f>'Expenditure detail'!E289</f>
        <v>1521600</v>
      </c>
      <c r="F13" s="4">
        <f>'Expenditure detail'!F289</f>
        <v>1408991</v>
      </c>
      <c r="G13" s="4">
        <f>'Expenditure detail'!G289</f>
        <v>1589445</v>
      </c>
      <c r="H13" s="4">
        <f>'Expenditure detail'!H289</f>
        <v>1796645</v>
      </c>
      <c r="I13" s="4">
        <f>'Expenditure detail'!I289</f>
        <v>2249725</v>
      </c>
      <c r="J13" s="4">
        <f>'Expenditure detail'!J289</f>
        <v>2430923</v>
      </c>
      <c r="K13" s="4">
        <f>'Expenditure detail'!K289</f>
        <v>2217479</v>
      </c>
      <c r="L13" s="4">
        <f>'Expenditure detail'!N289</f>
        <v>1972731</v>
      </c>
      <c r="M13" s="4">
        <f>'Expenditure detail'!O289</f>
        <v>1889218</v>
      </c>
      <c r="N13" s="4">
        <f>'Expenditure detail'!P289</f>
        <v>2145911</v>
      </c>
      <c r="O13" s="4">
        <f>'Expenditure detail'!Q289</f>
        <v>1929530</v>
      </c>
      <c r="P13" s="4">
        <f>'Expenditure detail'!R289</f>
        <v>1920249</v>
      </c>
      <c r="Q13" s="20"/>
      <c r="Z13" s="20"/>
      <c r="AA13" s="20"/>
      <c r="AB13" s="20"/>
    </row>
    <row r="14" spans="1:28">
      <c r="A14" s="5" t="s">
        <v>104</v>
      </c>
      <c r="B14" s="4">
        <f>'Expenditure detail'!B287-'Budget summary'!B13</f>
        <v>3953900</v>
      </c>
      <c r="C14" s="4">
        <f>'Expenditure detail'!C287-'Budget summary'!C13</f>
        <v>4866600</v>
      </c>
      <c r="D14" s="4">
        <f>'Expenditure detail'!D287-'Budget summary'!D13</f>
        <v>4825800</v>
      </c>
      <c r="E14" s="4">
        <f>'Expenditure detail'!E287-'Budget summary'!E13</f>
        <v>17187100</v>
      </c>
      <c r="F14" s="4">
        <f>'Expenditure detail'!F287-'Budget summary'!F13</f>
        <v>5881552</v>
      </c>
      <c r="G14" s="4">
        <f>'Expenditure detail'!G287-'Budget summary'!G13</f>
        <v>6243003</v>
      </c>
      <c r="H14" s="4">
        <f>'Expenditure detail'!H287-'Budget summary'!H13</f>
        <v>6072886</v>
      </c>
      <c r="I14" s="4">
        <f>'Expenditure detail'!I287-'Budget summary'!I13</f>
        <v>3570422</v>
      </c>
      <c r="J14" s="4">
        <f>'Expenditure detail'!J287-'Budget summary'!J13</f>
        <v>4672563</v>
      </c>
      <c r="K14" s="4">
        <f>'Expenditure detail'!K287-'Budget summary'!K13</f>
        <v>3547744</v>
      </c>
      <c r="L14" s="4">
        <f>'Expenditure detail'!N287-'Budget summary'!L13</f>
        <v>2299314</v>
      </c>
      <c r="M14" s="4">
        <f>'Expenditure detail'!O287-'Budget summary'!M13</f>
        <v>1317283</v>
      </c>
      <c r="N14" s="4">
        <f>'Expenditure detail'!P287-'Budget summary'!N13</f>
        <v>1264129</v>
      </c>
      <c r="O14" s="4">
        <f>'Expenditure detail'!Q287-'Budget summary'!O13</f>
        <v>25407356</v>
      </c>
      <c r="P14" s="4">
        <f>'Expenditure detail'!R287-'Budget summary'!P13</f>
        <v>11056296</v>
      </c>
      <c r="Q14" s="20"/>
      <c r="Z14" s="20"/>
      <c r="AA14" s="20"/>
      <c r="AB14" s="20"/>
    </row>
    <row r="15" spans="1:28">
      <c r="A15" s="5" t="s">
        <v>105</v>
      </c>
      <c r="B15" s="4">
        <f>'Expenditure detail'!B345</f>
        <v>23245100</v>
      </c>
      <c r="C15" s="4">
        <f>'Expenditure detail'!C345</f>
        <v>20819000</v>
      </c>
      <c r="D15" s="4">
        <f>'Expenditure detail'!D345</f>
        <v>24929000</v>
      </c>
      <c r="E15" s="4">
        <f>'Expenditure detail'!E345</f>
        <v>33784000</v>
      </c>
      <c r="F15" s="4">
        <f>'Expenditure detail'!F345</f>
        <v>26803710</v>
      </c>
      <c r="G15" s="4">
        <f>'Expenditure detail'!G345</f>
        <v>31070610</v>
      </c>
      <c r="H15" s="4">
        <f>'Expenditure detail'!H345</f>
        <v>43211811</v>
      </c>
      <c r="I15" s="4">
        <f>'Expenditure detail'!I345</f>
        <v>43616292</v>
      </c>
      <c r="J15" s="4">
        <f>'Expenditure detail'!J345</f>
        <v>48017618</v>
      </c>
      <c r="K15" s="4">
        <f>'Expenditure detail'!K345</f>
        <v>45592653</v>
      </c>
      <c r="L15" s="4">
        <f>'Expenditure detail'!N345</f>
        <v>46732372</v>
      </c>
      <c r="M15" s="4">
        <f>'Expenditure detail'!O345</f>
        <v>59690519</v>
      </c>
      <c r="N15" s="4">
        <f>'Expenditure detail'!P345</f>
        <v>53083656</v>
      </c>
      <c r="O15" s="4">
        <f>'Expenditure detail'!Q345</f>
        <v>79263479</v>
      </c>
      <c r="P15" s="4">
        <f>'Expenditure detail'!R345</f>
        <v>56289846</v>
      </c>
      <c r="Q15" s="20"/>
      <c r="Z15" s="20"/>
      <c r="AA15" s="20"/>
      <c r="AB15" s="20"/>
    </row>
    <row r="16" spans="1:28">
      <c r="A16" s="5" t="s">
        <v>106</v>
      </c>
      <c r="B16" s="4">
        <f>'Expenditure detail'!B385</f>
        <v>15380700</v>
      </c>
      <c r="C16" s="4">
        <f>'Expenditure detail'!C385</f>
        <v>16800000</v>
      </c>
      <c r="D16" s="4">
        <f>'Expenditure detail'!D385</f>
        <v>16069400</v>
      </c>
      <c r="E16" s="4">
        <f>'Expenditure detail'!E385</f>
        <v>19045100</v>
      </c>
      <c r="F16" s="4">
        <f>'Expenditure detail'!F385</f>
        <v>19194454</v>
      </c>
      <c r="G16" s="4">
        <f>'Expenditure detail'!G385</f>
        <v>20747028</v>
      </c>
      <c r="H16" s="4">
        <f>'Expenditure detail'!H385</f>
        <v>24103379</v>
      </c>
      <c r="I16" s="4">
        <f>'Expenditure detail'!I385</f>
        <v>25944375</v>
      </c>
      <c r="J16" s="4">
        <f>'Expenditure detail'!J385</f>
        <v>30490091</v>
      </c>
      <c r="K16" s="4">
        <f>'Expenditure detail'!K385</f>
        <v>27366813</v>
      </c>
      <c r="L16" s="4">
        <f>'Expenditure detail'!N385</f>
        <v>26300429</v>
      </c>
      <c r="M16" s="4">
        <f>'Expenditure detail'!O385</f>
        <v>31120749</v>
      </c>
      <c r="N16" s="4">
        <f>'Expenditure detail'!P385</f>
        <v>30902421</v>
      </c>
      <c r="O16" s="4">
        <f>'Expenditure detail'!Q385</f>
        <v>34776062</v>
      </c>
      <c r="P16" s="4">
        <f>'Expenditure detail'!R385</f>
        <v>34746293</v>
      </c>
      <c r="Q16" s="20"/>
      <c r="Z16" s="20"/>
      <c r="AA16" s="20"/>
      <c r="AB16" s="20"/>
    </row>
    <row r="17" spans="1:28">
      <c r="A17" s="5" t="s">
        <v>107</v>
      </c>
      <c r="B17" s="4">
        <f>'Expenditure detail'!B407</f>
        <v>21525300</v>
      </c>
      <c r="C17" s="4">
        <f>'Expenditure detail'!C407</f>
        <v>25094900</v>
      </c>
      <c r="D17" s="4">
        <f>'Expenditure detail'!D407</f>
        <v>28541900</v>
      </c>
      <c r="E17" s="4">
        <f>'Expenditure detail'!E407</f>
        <v>33133800</v>
      </c>
      <c r="F17" s="4">
        <f>'Expenditure detail'!F407</f>
        <v>34024587</v>
      </c>
      <c r="G17" s="4">
        <f>'Expenditure detail'!G407</f>
        <v>37773362</v>
      </c>
      <c r="H17" s="4">
        <f>'Expenditure detail'!H407</f>
        <v>36694596</v>
      </c>
      <c r="I17" s="4">
        <f>'Expenditure detail'!I407</f>
        <v>31487083</v>
      </c>
      <c r="J17" s="4">
        <f>'Expenditure detail'!J407</f>
        <v>30592058</v>
      </c>
      <c r="K17" s="4">
        <f>'Expenditure detail'!K407</f>
        <v>25852400</v>
      </c>
      <c r="L17" s="4">
        <f>'Expenditure detail'!N407</f>
        <v>22079691</v>
      </c>
      <c r="M17" s="4">
        <f>'Expenditure detail'!O407</f>
        <v>23399237</v>
      </c>
      <c r="N17" s="4">
        <f>'Expenditure detail'!P407</f>
        <v>14911102</v>
      </c>
      <c r="O17" s="4">
        <f>'Expenditure detail'!Q407</f>
        <v>28095050</v>
      </c>
      <c r="P17" s="4">
        <f>'Expenditure detail'!R407</f>
        <v>23366406</v>
      </c>
      <c r="Q17" s="20"/>
      <c r="Z17" s="20"/>
      <c r="AA17" s="20"/>
      <c r="AB17" s="20"/>
    </row>
    <row r="18" spans="1:28">
      <c r="A18" s="5" t="s">
        <v>109</v>
      </c>
      <c r="B18" s="4">
        <f>'Expenditure detail'!B461</f>
        <v>2795600</v>
      </c>
      <c r="C18" s="4">
        <f>'Expenditure detail'!C461</f>
        <v>2466100</v>
      </c>
      <c r="D18" s="4">
        <f>'Expenditure detail'!D461</f>
        <v>1018000</v>
      </c>
      <c r="E18" s="4">
        <f>'Expenditure detail'!E461</f>
        <v>3227600</v>
      </c>
      <c r="F18" s="4">
        <f>'Expenditure detail'!F461</f>
        <v>5244899</v>
      </c>
      <c r="G18" s="4">
        <f>'Expenditure detail'!G461</f>
        <v>6701950</v>
      </c>
      <c r="H18" s="4">
        <f>'Expenditure detail'!H461</f>
        <v>6707492</v>
      </c>
      <c r="I18" s="4">
        <f>'Expenditure detail'!I461</f>
        <v>8233184</v>
      </c>
      <c r="J18" s="4">
        <f>'Expenditure detail'!J461</f>
        <v>5509831</v>
      </c>
      <c r="K18" s="4">
        <f>'Expenditure detail'!K461</f>
        <v>3423664</v>
      </c>
      <c r="L18" s="4">
        <f>'Expenditure detail'!N461</f>
        <v>4543558</v>
      </c>
      <c r="M18" s="4">
        <f>'Expenditure detail'!O461</f>
        <v>4488727</v>
      </c>
      <c r="N18" s="4">
        <f>'Expenditure detail'!P461</f>
        <v>5510674</v>
      </c>
      <c r="O18" s="4">
        <f>'Expenditure detail'!Q461</f>
        <v>4502039</v>
      </c>
      <c r="P18" s="4">
        <f>'Expenditure detail'!R461</f>
        <v>4468127</v>
      </c>
      <c r="Q18" s="20"/>
      <c r="Z18" s="20"/>
      <c r="AA18" s="20"/>
      <c r="AB18" s="20"/>
    </row>
    <row r="19" spans="1:28">
      <c r="A19" s="5" t="s">
        <v>108</v>
      </c>
      <c r="B19" s="4">
        <f>'Expenditure detail'!B482</f>
        <v>21399500</v>
      </c>
      <c r="C19" s="4">
        <f>'Expenditure detail'!C482</f>
        <v>22364600</v>
      </c>
      <c r="D19" s="4">
        <f>'Expenditure detail'!D482</f>
        <v>26101900</v>
      </c>
      <c r="E19" s="4">
        <f>'Expenditure detail'!E482</f>
        <v>29153400</v>
      </c>
      <c r="F19" s="4">
        <f>'Expenditure detail'!F482</f>
        <v>31764210</v>
      </c>
      <c r="G19" s="4">
        <f>'Expenditure detail'!G482</f>
        <v>30777747</v>
      </c>
      <c r="H19" s="4">
        <f>'Expenditure detail'!H482</f>
        <v>40950745</v>
      </c>
      <c r="I19" s="4">
        <f>'Expenditure detail'!I482</f>
        <v>47580675</v>
      </c>
      <c r="J19" s="4">
        <f>'Expenditure detail'!J482</f>
        <v>42773607</v>
      </c>
      <c r="K19" s="4">
        <f>'Expenditure detail'!K482</f>
        <v>38302736</v>
      </c>
      <c r="L19" s="4">
        <f>'Expenditure detail'!N482</f>
        <v>34220683</v>
      </c>
      <c r="M19" s="4">
        <f>'Expenditure detail'!O482</f>
        <v>28457582</v>
      </c>
      <c r="N19" s="4">
        <f>'Expenditure detail'!P482</f>
        <v>25979891</v>
      </c>
      <c r="O19" s="4">
        <f>'Expenditure detail'!Q482</f>
        <v>34169435</v>
      </c>
      <c r="P19" s="4">
        <f>'Expenditure detail'!R482</f>
        <v>38092907</v>
      </c>
      <c r="Q19" s="20"/>
      <c r="Z19" s="20"/>
      <c r="AA19" s="20"/>
      <c r="AB19" s="20"/>
    </row>
    <row r="20" spans="1:28">
      <c r="A20" s="22" t="s">
        <v>1</v>
      </c>
      <c r="B20" s="4">
        <f>SUM(B5:B19)</f>
        <v>1271680100</v>
      </c>
      <c r="C20" s="4">
        <f t="shared" ref="C20:K20" si="1">SUM(C6:C19)</f>
        <v>1376308900</v>
      </c>
      <c r="D20" s="4">
        <f t="shared" si="1"/>
        <v>1444485900</v>
      </c>
      <c r="E20" s="4">
        <f t="shared" si="1"/>
        <v>1575963300</v>
      </c>
      <c r="F20" s="4">
        <f t="shared" si="1"/>
        <v>1630701399</v>
      </c>
      <c r="G20" s="4">
        <f t="shared" si="1"/>
        <v>1767440448</v>
      </c>
      <c r="H20" s="4">
        <f t="shared" si="1"/>
        <v>1910433818</v>
      </c>
      <c r="I20" s="4">
        <f t="shared" si="1"/>
        <v>2038808801</v>
      </c>
      <c r="J20" s="4">
        <f t="shared" si="1"/>
        <v>2144142325</v>
      </c>
      <c r="K20" s="4">
        <f t="shared" si="1"/>
        <v>2176658357</v>
      </c>
      <c r="L20" s="4">
        <f>SUM(L6:L19)</f>
        <v>2096962301</v>
      </c>
      <c r="M20" s="4">
        <f>SUM(M6:M19)</f>
        <v>2122771183</v>
      </c>
      <c r="N20" s="4">
        <f>SUM(N6:N19)</f>
        <v>2214362709</v>
      </c>
      <c r="O20" s="4">
        <f>SUM(O6:O19)</f>
        <v>2535077229</v>
      </c>
      <c r="P20" s="4">
        <f>SUM(P6:P19)</f>
        <v>2493261009</v>
      </c>
      <c r="Q20" s="20"/>
      <c r="Z20" s="20"/>
      <c r="AA20" s="20"/>
      <c r="AB20" s="20"/>
    </row>
    <row r="21" spans="1:28">
      <c r="A21" s="5"/>
      <c r="B21" s="5"/>
      <c r="C21" s="5"/>
      <c r="D21" s="5"/>
      <c r="E21" s="5"/>
      <c r="F21" s="5"/>
      <c r="G21" s="5"/>
      <c r="H21" s="5"/>
      <c r="I21" s="5"/>
      <c r="J21" s="5"/>
      <c r="K21" s="5"/>
      <c r="L21" s="18"/>
      <c r="M21" s="5"/>
      <c r="N21" s="5"/>
      <c r="O21" s="5"/>
      <c r="P21" s="5"/>
      <c r="Q21" s="5"/>
      <c r="R21" s="5"/>
      <c r="S21" s="5"/>
      <c r="Z21" s="5"/>
      <c r="AA21" s="5"/>
      <c r="AB21" s="5"/>
    </row>
    <row r="22" spans="1:28">
      <c r="A22" s="5"/>
      <c r="B22" s="5"/>
      <c r="C22" s="5"/>
      <c r="D22" s="5"/>
      <c r="E22" s="5"/>
      <c r="F22" s="5"/>
      <c r="G22" s="5"/>
      <c r="H22" s="5"/>
      <c r="I22" s="5"/>
      <c r="J22" s="5"/>
      <c r="K22" s="5"/>
      <c r="L22" s="18"/>
      <c r="M22" s="33"/>
      <c r="N22" s="20"/>
      <c r="O22" s="18"/>
      <c r="P22" s="33"/>
      <c r="Q22" s="20"/>
      <c r="R22" s="18"/>
      <c r="S22" s="5"/>
      <c r="T22" s="5"/>
      <c r="U22" s="5"/>
      <c r="V22" s="5"/>
      <c r="W22" s="5"/>
      <c r="X22" s="5"/>
      <c r="Y22" s="5"/>
      <c r="Z22" s="5"/>
      <c r="AA22" s="5"/>
      <c r="AB22" s="5"/>
    </row>
    <row r="23" spans="1:28" ht="15.75">
      <c r="A23" s="19" t="s">
        <v>984</v>
      </c>
      <c r="B23" s="133">
        <f>B5</f>
        <v>2000</v>
      </c>
      <c r="C23" s="133">
        <f t="shared" ref="C23:P23" si="2">C5</f>
        <v>2001</v>
      </c>
      <c r="D23" s="133">
        <f t="shared" si="2"/>
        <v>2002</v>
      </c>
      <c r="E23" s="133">
        <f t="shared" si="2"/>
        <v>2003</v>
      </c>
      <c r="F23" s="133">
        <f t="shared" si="2"/>
        <v>2004</v>
      </c>
      <c r="G23" s="133">
        <f t="shared" si="2"/>
        <v>2005</v>
      </c>
      <c r="H23" s="133">
        <f t="shared" si="2"/>
        <v>2006</v>
      </c>
      <c r="I23" s="133">
        <f t="shared" si="2"/>
        <v>2007</v>
      </c>
      <c r="J23" s="133">
        <f t="shared" si="2"/>
        <v>2008</v>
      </c>
      <c r="K23" s="133">
        <f t="shared" si="2"/>
        <v>2009</v>
      </c>
      <c r="L23" s="133">
        <f t="shared" si="2"/>
        <v>2010</v>
      </c>
      <c r="M23" s="133">
        <f t="shared" si="2"/>
        <v>2011</v>
      </c>
      <c r="N23" s="133">
        <f t="shared" si="2"/>
        <v>2012</v>
      </c>
      <c r="O23" s="133">
        <f t="shared" si="2"/>
        <v>2013</v>
      </c>
      <c r="P23" s="133">
        <f t="shared" si="2"/>
        <v>2014</v>
      </c>
      <c r="Q23" s="133"/>
      <c r="R23" s="133"/>
      <c r="S23" s="5"/>
      <c r="T23" s="5"/>
      <c r="U23" s="5"/>
      <c r="V23" s="5"/>
      <c r="W23" s="5"/>
      <c r="X23" s="5"/>
      <c r="Y23" s="5"/>
      <c r="Z23" s="5"/>
      <c r="AA23" s="5"/>
      <c r="AB23" s="5"/>
    </row>
    <row r="24" spans="1:28">
      <c r="A24" s="132" t="s">
        <v>985</v>
      </c>
      <c r="B24" s="131"/>
      <c r="C24" s="131"/>
      <c r="D24" s="131"/>
      <c r="E24" s="131"/>
      <c r="F24" s="131"/>
      <c r="G24" s="131"/>
      <c r="H24" s="131"/>
      <c r="I24" s="131"/>
      <c r="J24" s="131"/>
      <c r="K24" s="131"/>
      <c r="L24" s="131"/>
      <c r="M24" s="131"/>
      <c r="N24" s="131"/>
      <c r="O24" s="131"/>
      <c r="P24" s="131"/>
      <c r="Q24" s="131"/>
      <c r="R24" s="131"/>
      <c r="S24" s="5"/>
      <c r="T24" s="5"/>
      <c r="U24" s="5"/>
      <c r="V24" s="5"/>
      <c r="W24" s="5"/>
      <c r="X24" s="5"/>
      <c r="Y24" s="5"/>
      <c r="Z24" s="5"/>
      <c r="AA24" s="5"/>
      <c r="AB24" s="5"/>
    </row>
    <row r="25" spans="1:28">
      <c r="A25" s="132" t="s">
        <v>181</v>
      </c>
      <c r="B25" s="131">
        <f>'Revenue detail'!C7</f>
        <v>897412605</v>
      </c>
      <c r="C25" s="131">
        <f>'Revenue detail'!D7</f>
        <v>988000900</v>
      </c>
      <c r="D25" s="131">
        <f>'Revenue detail'!E7</f>
        <v>1081428700</v>
      </c>
      <c r="E25" s="131">
        <f>'Revenue detail'!F7</f>
        <v>1168875300</v>
      </c>
      <c r="F25" s="131">
        <f>'Revenue detail'!G7</f>
        <v>1240850321</v>
      </c>
      <c r="G25" s="131">
        <f>'Revenue detail'!H7</f>
        <v>1322374187</v>
      </c>
      <c r="H25" s="131">
        <f>'Revenue detail'!I7</f>
        <v>1431337820</v>
      </c>
      <c r="I25" s="131">
        <f>'Revenue detail'!J7</f>
        <v>1533218089</v>
      </c>
      <c r="J25" s="131">
        <f>'Revenue detail'!K7</f>
        <v>1586600722</v>
      </c>
      <c r="K25" s="131">
        <f>'Revenue detail'!L7</f>
        <v>1626600722</v>
      </c>
      <c r="L25" s="131">
        <f>'Revenue detail'!M7</f>
        <v>1626600722</v>
      </c>
      <c r="M25" s="131">
        <f>'Revenue detail'!N7</f>
        <v>1611590477</v>
      </c>
      <c r="N25" s="131">
        <f>'Revenue detail'!O7</f>
        <v>1611434722</v>
      </c>
      <c r="O25" s="131">
        <f>'Revenue detail'!P7</f>
        <v>1683922285</v>
      </c>
      <c r="P25" s="131">
        <f>'Revenue detail'!Q7</f>
        <v>1776301373</v>
      </c>
      <c r="Q25" s="131"/>
      <c r="R25" s="131"/>
      <c r="S25" s="5"/>
      <c r="T25" s="5"/>
      <c r="U25" s="5"/>
      <c r="V25" s="5"/>
      <c r="W25" s="5"/>
      <c r="X25" s="5"/>
      <c r="Y25" s="5"/>
      <c r="Z25" s="5"/>
      <c r="AA25" s="5"/>
      <c r="AB25" s="5"/>
    </row>
    <row r="26" spans="1:28">
      <c r="A26" s="132" t="s">
        <v>830</v>
      </c>
      <c r="B26" s="131"/>
      <c r="C26" s="131"/>
      <c r="D26" s="131"/>
      <c r="E26" s="131"/>
      <c r="F26" s="131"/>
      <c r="G26" s="131"/>
      <c r="H26" s="131"/>
      <c r="I26" s="131"/>
      <c r="J26" s="131"/>
      <c r="K26" s="131"/>
      <c r="L26" s="131"/>
      <c r="M26" s="131"/>
      <c r="N26" s="131"/>
      <c r="O26" s="131"/>
      <c r="P26" s="131"/>
      <c r="Q26" s="131"/>
      <c r="R26" s="131"/>
      <c r="S26" s="5"/>
      <c r="T26" s="5"/>
      <c r="U26" s="5"/>
      <c r="V26" s="5"/>
      <c r="W26" s="5"/>
      <c r="X26" s="5"/>
      <c r="Y26" s="5"/>
      <c r="Z26" s="5"/>
      <c r="AA26" s="5"/>
      <c r="AB26" s="5"/>
    </row>
    <row r="27" spans="1:28">
      <c r="A27" s="132" t="s">
        <v>186</v>
      </c>
      <c r="B27" s="131">
        <f>'Revenue detail'!C12</f>
        <v>97745152</v>
      </c>
      <c r="C27" s="131">
        <f>'Revenue detail'!D12</f>
        <v>103934400</v>
      </c>
      <c r="D27" s="131">
        <f>'Revenue detail'!E12</f>
        <v>104422300</v>
      </c>
      <c r="E27" s="131">
        <f>'Revenue detail'!F12</f>
        <v>108484600</v>
      </c>
      <c r="F27" s="131">
        <f>'Revenue detail'!G12</f>
        <v>120800001</v>
      </c>
      <c r="G27" s="131">
        <f>'Revenue detail'!H12</f>
        <v>141588156</v>
      </c>
      <c r="H27" s="131">
        <f>'Revenue detail'!I12</f>
        <v>150848905</v>
      </c>
      <c r="I27" s="131">
        <f>'Revenue detail'!J12</f>
        <v>166068926</v>
      </c>
      <c r="J27" s="131">
        <f>'Revenue detail'!K12</f>
        <v>155185870</v>
      </c>
      <c r="K27" s="131">
        <f>'Revenue detail'!L12</f>
        <v>147449587</v>
      </c>
      <c r="L27" s="131">
        <f>'Revenue detail'!M12</f>
        <v>144856335</v>
      </c>
      <c r="M27" s="131">
        <f>'Revenue detail'!N12</f>
        <v>152174593</v>
      </c>
      <c r="N27" s="131">
        <f>'Revenue detail'!O12</f>
        <v>158278002</v>
      </c>
      <c r="O27" s="131">
        <f>'Revenue detail'!P12</f>
        <v>160842492</v>
      </c>
      <c r="P27" s="131">
        <f>'Revenue detail'!Q12</f>
        <v>164059342</v>
      </c>
      <c r="Q27" s="131"/>
      <c r="R27" s="131"/>
      <c r="S27" s="5"/>
      <c r="T27" s="5"/>
      <c r="U27" s="5"/>
      <c r="V27" s="5"/>
      <c r="W27" s="5"/>
      <c r="X27" s="5"/>
      <c r="Y27" s="5"/>
      <c r="Z27" s="5"/>
      <c r="AA27" s="5"/>
      <c r="AB27" s="5"/>
    </row>
    <row r="28" spans="1:28">
      <c r="A28" s="132" t="s">
        <v>188</v>
      </c>
      <c r="B28" s="131">
        <f>'Revenue detail'!C15</f>
        <v>179092729</v>
      </c>
      <c r="C28" s="131">
        <f>'Revenue detail'!D15</f>
        <v>180611400</v>
      </c>
      <c r="D28" s="131">
        <f>'Revenue detail'!E15</f>
        <v>179250500</v>
      </c>
      <c r="E28" s="131">
        <f>'Revenue detail'!F15</f>
        <v>170146100</v>
      </c>
      <c r="F28" s="131">
        <f>'Revenue detail'!G15</f>
        <v>173242151</v>
      </c>
      <c r="G28" s="131">
        <f>'Revenue detail'!H15</f>
        <v>201024859</v>
      </c>
      <c r="H28" s="131">
        <f>'Revenue detail'!I15</f>
        <v>203089271</v>
      </c>
      <c r="I28" s="131">
        <f>'Revenue detail'!J15</f>
        <v>243387337</v>
      </c>
      <c r="J28" s="131">
        <f>'Revenue detail'!K15</f>
        <v>248983478</v>
      </c>
      <c r="K28" s="131">
        <f>'Revenue detail'!L15</f>
        <v>275653189</v>
      </c>
      <c r="L28" s="131">
        <f>'Revenue detail'!M15</f>
        <v>233755768</v>
      </c>
      <c r="M28" s="131">
        <f>'Revenue detail'!N15</f>
        <v>275847626</v>
      </c>
      <c r="N28" s="131">
        <f>'Revenue detail'!O15</f>
        <v>291130238</v>
      </c>
      <c r="O28" s="131">
        <f>'Revenue detail'!P15</f>
        <v>353031246</v>
      </c>
      <c r="P28" s="131">
        <f>'Revenue detail'!Q15</f>
        <v>353031246</v>
      </c>
      <c r="Q28" s="131"/>
      <c r="R28" s="131"/>
      <c r="S28" s="5"/>
      <c r="T28" s="5"/>
      <c r="U28" s="5"/>
      <c r="V28" s="5"/>
      <c r="W28" s="5"/>
      <c r="X28" s="5"/>
      <c r="Y28" s="5"/>
      <c r="Z28" s="5"/>
      <c r="AA28" s="5"/>
      <c r="AB28" s="5"/>
    </row>
    <row r="29" spans="1:28">
      <c r="A29" s="132" t="s">
        <v>198</v>
      </c>
      <c r="B29" s="131">
        <f>'Revenue detail'!C26</f>
        <v>0</v>
      </c>
      <c r="C29" s="131">
        <f>'Revenue detail'!D26</f>
        <v>4973400</v>
      </c>
      <c r="D29" s="131">
        <f>'Revenue detail'!E26</f>
        <v>6817500</v>
      </c>
      <c r="E29" s="131">
        <f>'Revenue detail'!F26</f>
        <v>198300</v>
      </c>
      <c r="F29" s="131">
        <f>'Revenue detail'!G26</f>
        <v>2892642</v>
      </c>
      <c r="G29" s="131">
        <f>'Revenue detail'!H26</f>
        <v>1425066</v>
      </c>
      <c r="H29" s="131">
        <f>'Revenue detail'!I26</f>
        <v>4605975</v>
      </c>
      <c r="I29" s="131">
        <f>'Revenue detail'!J26</f>
        <v>6270988</v>
      </c>
      <c r="J29" s="131">
        <f>'Revenue detail'!K26</f>
        <v>13924134</v>
      </c>
      <c r="K29" s="131">
        <f>'Revenue detail'!L26</f>
        <v>1681593</v>
      </c>
      <c r="L29" s="131">
        <f>'Revenue detail'!M26</f>
        <v>1796173</v>
      </c>
      <c r="M29" s="131">
        <f>'Revenue detail'!N26</f>
        <v>2122453</v>
      </c>
      <c r="N29" s="131">
        <f>'Revenue detail'!O26</f>
        <v>5923406</v>
      </c>
      <c r="O29" s="131">
        <f>'Revenue detail'!P26</f>
        <v>6498589</v>
      </c>
      <c r="P29" s="131">
        <f>'Revenue detail'!Q26</f>
        <v>6498589</v>
      </c>
      <c r="Q29" s="131"/>
      <c r="R29" s="131"/>
      <c r="S29" s="5"/>
      <c r="T29" s="5"/>
      <c r="U29" s="5"/>
      <c r="V29" s="5"/>
      <c r="W29" s="5"/>
      <c r="X29" s="5"/>
      <c r="Y29" s="5"/>
      <c r="Z29" s="5"/>
      <c r="AA29" s="5"/>
      <c r="AB29" s="5"/>
    </row>
    <row r="30" spans="1:28">
      <c r="A30" s="132" t="s">
        <v>201</v>
      </c>
      <c r="B30" s="131">
        <f>'Revenue detail'!C34</f>
        <v>0</v>
      </c>
      <c r="C30" s="131">
        <f>'Revenue detail'!D34</f>
        <v>1407200</v>
      </c>
      <c r="D30" s="131">
        <f>'Revenue detail'!E34</f>
        <v>1397600</v>
      </c>
      <c r="E30" s="131">
        <f>'Revenue detail'!F34</f>
        <v>1302700</v>
      </c>
      <c r="F30" s="131">
        <f>'Revenue detail'!G34</f>
        <v>168389</v>
      </c>
      <c r="G30" s="131">
        <f>'Revenue detail'!H34</f>
        <v>181249</v>
      </c>
      <c r="H30" s="131">
        <f>'Revenue detail'!I34</f>
        <v>111835</v>
      </c>
      <c r="I30" s="131">
        <f>'Revenue detail'!J34</f>
        <v>182698</v>
      </c>
      <c r="J30" s="131">
        <f>'Revenue detail'!K34</f>
        <v>121502</v>
      </c>
      <c r="K30" s="131">
        <f>'Revenue detail'!L34</f>
        <v>130440</v>
      </c>
      <c r="L30" s="131">
        <f>'Revenue detail'!M34</f>
        <v>151074</v>
      </c>
      <c r="M30" s="131">
        <f>'Revenue detail'!N34</f>
        <v>198029</v>
      </c>
      <c r="N30" s="131">
        <f>'Revenue detail'!O34</f>
        <v>266605</v>
      </c>
      <c r="O30" s="131">
        <f>'Revenue detail'!P34</f>
        <v>318718</v>
      </c>
      <c r="P30" s="131">
        <f>'Revenue detail'!Q34</f>
        <v>318718</v>
      </c>
      <c r="Q30" s="131"/>
      <c r="R30" s="131"/>
    </row>
    <row r="31" spans="1:28">
      <c r="A31" s="132" t="s">
        <v>203</v>
      </c>
      <c r="B31" s="131">
        <f>'Revenue detail'!C37</f>
        <v>12506564</v>
      </c>
      <c r="C31" s="131">
        <f>'Revenue detail'!D37</f>
        <v>1468600</v>
      </c>
      <c r="D31" s="131">
        <f>'Revenue detail'!E37</f>
        <v>1522500</v>
      </c>
      <c r="E31" s="131">
        <f>'Revenue detail'!F37</f>
        <v>1226500</v>
      </c>
      <c r="F31" s="131">
        <f>'Revenue detail'!G37</f>
        <v>1071657</v>
      </c>
      <c r="G31" s="131">
        <f>'Revenue detail'!H37</f>
        <v>751660</v>
      </c>
      <c r="H31" s="131">
        <f>'Revenue detail'!I37</f>
        <v>784989</v>
      </c>
      <c r="I31" s="131">
        <f>'Revenue detail'!J37</f>
        <v>856568</v>
      </c>
      <c r="J31" s="131">
        <f>'Revenue detail'!K37</f>
        <v>778373</v>
      </c>
      <c r="K31" s="131">
        <f>'Revenue detail'!L37</f>
        <v>241578</v>
      </c>
      <c r="L31" s="131">
        <f>'Revenue detail'!M37</f>
        <v>255509</v>
      </c>
      <c r="M31" s="131">
        <f>'Revenue detail'!N37</f>
        <v>217521</v>
      </c>
      <c r="N31" s="131">
        <f>'Revenue detail'!O37</f>
        <v>205890</v>
      </c>
      <c r="O31" s="131">
        <f>'Revenue detail'!P37</f>
        <v>86467</v>
      </c>
      <c r="P31" s="131">
        <f>'Revenue detail'!Q37</f>
        <v>86467</v>
      </c>
      <c r="Q31" s="131"/>
      <c r="R31" s="131"/>
    </row>
    <row r="32" spans="1:28">
      <c r="A32" s="132" t="s">
        <v>206</v>
      </c>
      <c r="B32" s="131">
        <f>'Revenue detail'!C41</f>
        <v>47617</v>
      </c>
      <c r="C32" s="131">
        <f>'Revenue detail'!D41</f>
        <v>129199.99999999999</v>
      </c>
      <c r="D32" s="131">
        <f>'Revenue detail'!E41</f>
        <v>192600</v>
      </c>
      <c r="E32" s="131">
        <f>'Revenue detail'!F41</f>
        <v>109900</v>
      </c>
      <c r="F32" s="131">
        <f>'Revenue detail'!G41</f>
        <v>85889</v>
      </c>
      <c r="G32" s="131">
        <f>'Revenue detail'!H41</f>
        <v>58242</v>
      </c>
      <c r="H32" s="131">
        <f>'Revenue detail'!I41</f>
        <v>249115</v>
      </c>
      <c r="I32" s="131">
        <f>'Revenue detail'!J41</f>
        <v>397647</v>
      </c>
      <c r="J32" s="131">
        <f>'Revenue detail'!K41</f>
        <v>920870</v>
      </c>
      <c r="K32" s="131">
        <f>'Revenue detail'!L41</f>
        <v>1002355</v>
      </c>
      <c r="L32" s="131">
        <f>'Revenue detail'!M41</f>
        <v>1230901</v>
      </c>
      <c r="M32" s="131">
        <f>'Revenue detail'!N41</f>
        <v>1332825</v>
      </c>
      <c r="N32" s="131">
        <f>'Revenue detail'!O41</f>
        <v>1152207</v>
      </c>
      <c r="O32" s="131">
        <f>'Revenue detail'!P41</f>
        <v>840000</v>
      </c>
      <c r="P32" s="131">
        <f>'Revenue detail'!Q41</f>
        <v>940549</v>
      </c>
      <c r="Q32" s="131"/>
      <c r="R32" s="131"/>
    </row>
    <row r="33" spans="1:18">
      <c r="A33" s="132" t="s">
        <v>208</v>
      </c>
      <c r="B33" s="25">
        <f>'Revenue detail'!C44</f>
        <v>0</v>
      </c>
      <c r="C33" s="25">
        <f>'Revenue detail'!D44</f>
        <v>24384200</v>
      </c>
      <c r="D33" s="25">
        <f>'Revenue detail'!E44</f>
        <v>25842400</v>
      </c>
      <c r="E33" s="25">
        <f>'Revenue detail'!F44</f>
        <v>16956700</v>
      </c>
      <c r="F33" s="25">
        <f>'Revenue detail'!G44</f>
        <v>16817301</v>
      </c>
      <c r="G33" s="25">
        <f>'Revenue detail'!H44</f>
        <v>20561919</v>
      </c>
      <c r="H33" s="25">
        <f>'Revenue detail'!I44</f>
        <v>21069297</v>
      </c>
      <c r="I33" s="25">
        <f>'Revenue detail'!J44</f>
        <v>22505879</v>
      </c>
      <c r="J33" s="25">
        <f>'Revenue detail'!K44</f>
        <v>23626322</v>
      </c>
      <c r="K33" s="25">
        <f>'Revenue detail'!L44</f>
        <v>21866151</v>
      </c>
      <c r="L33" s="25">
        <f>'Revenue detail'!M44</f>
        <v>18385333</v>
      </c>
      <c r="M33" s="25">
        <f>'Revenue detail'!N44</f>
        <v>18305536</v>
      </c>
      <c r="N33" s="25">
        <f>'Revenue detail'!O44</f>
        <v>21434017</v>
      </c>
      <c r="O33" s="25">
        <f>'Revenue detail'!P44</f>
        <v>23251966</v>
      </c>
      <c r="P33" s="25">
        <f>'Revenue detail'!Q44</f>
        <v>23251966</v>
      </c>
      <c r="Q33" s="25"/>
      <c r="R33" s="25"/>
    </row>
    <row r="34" spans="1:18">
      <c r="A34" s="132" t="s">
        <v>832</v>
      </c>
      <c r="B34" s="25"/>
      <c r="C34" s="25"/>
      <c r="D34" s="25"/>
      <c r="E34" s="25"/>
      <c r="F34" s="25"/>
      <c r="G34" s="25"/>
      <c r="H34" s="25"/>
      <c r="I34" s="25"/>
      <c r="J34" s="25"/>
      <c r="K34" s="25"/>
      <c r="L34" s="25"/>
      <c r="M34" s="25"/>
      <c r="N34" s="25"/>
      <c r="O34" s="25"/>
      <c r="P34" s="25"/>
      <c r="Q34" s="25"/>
      <c r="R34" s="25"/>
    </row>
    <row r="35" spans="1:18">
      <c r="A35" s="132" t="s">
        <v>219</v>
      </c>
      <c r="B35" s="25">
        <f>'Revenue detail'!C58</f>
        <v>2300000</v>
      </c>
      <c r="C35" s="25">
        <f>'Revenue detail'!D58</f>
        <v>3350400</v>
      </c>
      <c r="D35" s="25">
        <f>'Revenue detail'!E58</f>
        <v>3528700</v>
      </c>
      <c r="E35" s="25">
        <f>'Revenue detail'!F58</f>
        <v>3658200</v>
      </c>
      <c r="F35" s="25">
        <f>'Revenue detail'!G58</f>
        <v>4172237</v>
      </c>
      <c r="G35" s="25">
        <f>'Revenue detail'!H58</f>
        <v>4021127</v>
      </c>
      <c r="H35" s="25">
        <f>'Revenue detail'!I58</f>
        <v>586814</v>
      </c>
      <c r="I35" s="25">
        <f>'Revenue detail'!J58</f>
        <v>7106840</v>
      </c>
      <c r="J35" s="25">
        <f>'Revenue detail'!K58</f>
        <v>3939992</v>
      </c>
      <c r="K35" s="25">
        <f>'Revenue detail'!L58</f>
        <v>4533029</v>
      </c>
      <c r="L35" s="25">
        <f>'Revenue detail'!M58</f>
        <v>4159466</v>
      </c>
      <c r="M35" s="25">
        <f>'Revenue detail'!N58</f>
        <v>4468447</v>
      </c>
      <c r="N35" s="25">
        <f>'Revenue detail'!O58</f>
        <v>3893322</v>
      </c>
      <c r="O35" s="25">
        <f>'Revenue detail'!P58</f>
        <v>3800000</v>
      </c>
      <c r="P35" s="25">
        <f>'Revenue detail'!Q58</f>
        <v>3800000</v>
      </c>
      <c r="Q35" s="25"/>
      <c r="R35" s="25"/>
    </row>
    <row r="36" spans="1:18">
      <c r="A36" s="132" t="s">
        <v>222</v>
      </c>
      <c r="B36" s="25">
        <f>'Revenue detail'!C62</f>
        <v>7000857</v>
      </c>
      <c r="C36" s="25">
        <f>'Revenue detail'!D62</f>
        <v>6247600</v>
      </c>
      <c r="D36" s="25">
        <f>'Revenue detail'!E62</f>
        <v>6628800</v>
      </c>
      <c r="E36" s="25">
        <f>'Revenue detail'!F62</f>
        <v>6756800</v>
      </c>
      <c r="F36" s="25">
        <f>'Revenue detail'!G62</f>
        <v>3395486</v>
      </c>
      <c r="G36" s="25">
        <f>'Revenue detail'!H62</f>
        <v>2789801</v>
      </c>
      <c r="H36" s="25">
        <f>'Revenue detail'!I62</f>
        <v>3179116</v>
      </c>
      <c r="I36" s="25">
        <f>'Revenue detail'!J62</f>
        <v>2681908</v>
      </c>
      <c r="J36" s="25">
        <f>'Revenue detail'!K62</f>
        <v>2751725</v>
      </c>
      <c r="K36" s="25">
        <f>'Revenue detail'!L62</f>
        <v>3151601</v>
      </c>
      <c r="L36" s="25">
        <f>'Revenue detail'!M62</f>
        <v>27594197</v>
      </c>
      <c r="M36" s="25">
        <f>'Revenue detail'!N62</f>
        <v>25691095</v>
      </c>
      <c r="N36" s="25">
        <f>'Revenue detail'!O62</f>
        <v>23682918</v>
      </c>
      <c r="O36" s="25">
        <f>'Revenue detail'!P62</f>
        <v>2506814</v>
      </c>
      <c r="P36" s="25">
        <f>'Revenue detail'!Q62</f>
        <v>2454431</v>
      </c>
      <c r="Q36" s="25"/>
      <c r="R36" s="25"/>
    </row>
    <row r="37" spans="1:18">
      <c r="A37" s="132" t="s">
        <v>986</v>
      </c>
      <c r="B37" s="25">
        <f>'Revenue detail'!C76</f>
        <v>0</v>
      </c>
      <c r="C37" s="25">
        <f>'Revenue detail'!D76</f>
        <v>2701500</v>
      </c>
      <c r="D37" s="25">
        <f>'Revenue detail'!E76</f>
        <v>3489200</v>
      </c>
      <c r="E37" s="25">
        <f>'Revenue detail'!F76</f>
        <v>3197800</v>
      </c>
      <c r="F37" s="25">
        <f>'Revenue detail'!G76</f>
        <v>4200000</v>
      </c>
      <c r="G37" s="25">
        <f>'Revenue detail'!H76</f>
        <v>4279474</v>
      </c>
      <c r="H37" s="25">
        <f>'Revenue detail'!I76</f>
        <v>4324857</v>
      </c>
      <c r="I37" s="25">
        <f>'Revenue detail'!J76</f>
        <v>4074267</v>
      </c>
      <c r="J37" s="25">
        <f>'Revenue detail'!K76</f>
        <v>3106013</v>
      </c>
      <c r="K37" s="25">
        <f>'Revenue detail'!L76</f>
        <v>4546884</v>
      </c>
      <c r="L37" s="25">
        <f>'Revenue detail'!M76</f>
        <v>3752670</v>
      </c>
      <c r="M37" s="25">
        <f>'Revenue detail'!N76</f>
        <v>2547335</v>
      </c>
      <c r="N37" s="25">
        <f>'Revenue detail'!O76</f>
        <v>2515417</v>
      </c>
      <c r="O37" s="25">
        <f>'Revenue detail'!P76</f>
        <v>2500000</v>
      </c>
      <c r="P37" s="25">
        <f>'Revenue detail'!Q76</f>
        <v>2500000</v>
      </c>
      <c r="Q37" s="25"/>
      <c r="R37" s="25"/>
    </row>
    <row r="38" spans="1:18">
      <c r="A38" s="132" t="s">
        <v>231</v>
      </c>
      <c r="B38" s="25">
        <f>'Revenue detail'!C78</f>
        <v>14209433</v>
      </c>
      <c r="C38" s="25">
        <f>'Revenue detail'!D78</f>
        <v>15645500</v>
      </c>
      <c r="D38" s="25">
        <f>'Revenue detail'!E78</f>
        <v>17579300</v>
      </c>
      <c r="E38" s="25">
        <f>'Revenue detail'!F78</f>
        <v>20660700</v>
      </c>
      <c r="F38" s="25">
        <f>'Revenue detail'!G78</f>
        <v>24699663</v>
      </c>
      <c r="G38" s="25">
        <f>'Revenue detail'!H78</f>
        <v>29972983</v>
      </c>
      <c r="H38" s="25">
        <f>'Revenue detail'!I78</f>
        <v>27976789</v>
      </c>
      <c r="I38" s="25">
        <f>'Revenue detail'!J78</f>
        <v>28600533</v>
      </c>
      <c r="J38" s="25">
        <f>'Revenue detail'!K78</f>
        <v>29340250</v>
      </c>
      <c r="K38" s="25">
        <f>'Revenue detail'!L78</f>
        <v>33488039</v>
      </c>
      <c r="L38" s="25">
        <f>'Revenue detail'!M78</f>
        <v>51846293</v>
      </c>
      <c r="M38" s="25">
        <f>'Revenue detail'!N78</f>
        <v>43466544</v>
      </c>
      <c r="N38" s="25">
        <f>'Revenue detail'!O78</f>
        <v>33762433</v>
      </c>
      <c r="O38" s="25">
        <f>'Revenue detail'!P78</f>
        <v>45186593</v>
      </c>
      <c r="P38" s="25">
        <f>'Revenue detail'!Q78</f>
        <v>33267068</v>
      </c>
      <c r="Q38" s="25"/>
      <c r="R38" s="25"/>
    </row>
    <row r="39" spans="1:18">
      <c r="A39" s="132" t="s">
        <v>233</v>
      </c>
      <c r="B39" s="25">
        <f>'Revenue detail'!C81</f>
        <v>324631</v>
      </c>
      <c r="C39" s="25">
        <f>'Revenue detail'!D81</f>
        <v>302300</v>
      </c>
      <c r="D39" s="25">
        <f>'Revenue detail'!E81</f>
        <v>336700</v>
      </c>
      <c r="E39" s="25">
        <f>'Revenue detail'!F81</f>
        <v>370500</v>
      </c>
      <c r="F39" s="25">
        <f>'Revenue detail'!G81</f>
        <v>405383</v>
      </c>
      <c r="G39" s="25">
        <f>'Revenue detail'!H81</f>
        <v>417142</v>
      </c>
      <c r="H39" s="25">
        <f>'Revenue detail'!I81</f>
        <v>397929</v>
      </c>
      <c r="I39" s="25">
        <f>'Revenue detail'!J81</f>
        <v>412845</v>
      </c>
      <c r="J39" s="25">
        <f>'Revenue detail'!K81</f>
        <v>427197</v>
      </c>
      <c r="K39" s="25">
        <f>'Revenue detail'!L81</f>
        <v>451971</v>
      </c>
      <c r="L39" s="25">
        <f>'Revenue detail'!M81</f>
        <v>475075</v>
      </c>
      <c r="M39" s="25">
        <f>'Revenue detail'!N81</f>
        <v>478315</v>
      </c>
      <c r="N39" s="25">
        <f>'Revenue detail'!O81</f>
        <v>534042</v>
      </c>
      <c r="O39" s="25">
        <f>'Revenue detail'!P81</f>
        <v>468200</v>
      </c>
      <c r="P39" s="25">
        <f>'Revenue detail'!Q81</f>
        <v>468200</v>
      </c>
      <c r="Q39" s="25"/>
      <c r="R39" s="25"/>
    </row>
    <row r="40" spans="1:18">
      <c r="A40" s="132" t="s">
        <v>235</v>
      </c>
      <c r="B40" s="25">
        <f>'Revenue detail'!C84</f>
        <v>22396803</v>
      </c>
      <c r="C40" s="25">
        <f>'Revenue detail'!D84</f>
        <v>0</v>
      </c>
      <c r="D40" s="25">
        <f>'Revenue detail'!E84</f>
        <v>0</v>
      </c>
      <c r="E40" s="25">
        <f>'Revenue detail'!F84</f>
        <v>0</v>
      </c>
      <c r="F40" s="25">
        <f>'Revenue detail'!G84</f>
        <v>27069379</v>
      </c>
      <c r="G40" s="25">
        <f>'Revenue detail'!H84</f>
        <v>28544499</v>
      </c>
      <c r="H40" s="25">
        <f>'Revenue detail'!I84</f>
        <v>31376707</v>
      </c>
      <c r="I40" s="25">
        <f>'Revenue detail'!J84</f>
        <v>33387897</v>
      </c>
      <c r="J40" s="25">
        <f>'Revenue detail'!K84</f>
        <v>36129470</v>
      </c>
      <c r="K40" s="25">
        <f>'Revenue detail'!L84</f>
        <v>36499779</v>
      </c>
      <c r="L40" s="25">
        <f>'Revenue detail'!M84</f>
        <v>34755136</v>
      </c>
      <c r="M40" s="25">
        <f>'Revenue detail'!N84</f>
        <v>35256195</v>
      </c>
      <c r="N40" s="25">
        <f>'Revenue detail'!O84</f>
        <v>37951980</v>
      </c>
      <c r="O40" s="25">
        <f>'Revenue detail'!P84</f>
        <v>44607639</v>
      </c>
      <c r="P40" s="25">
        <f>'Revenue detail'!Q84</f>
        <v>43686416</v>
      </c>
      <c r="Q40" s="25"/>
      <c r="R40" s="25"/>
    </row>
    <row r="41" spans="1:18">
      <c r="A41" s="132" t="s">
        <v>834</v>
      </c>
      <c r="B41" s="25"/>
      <c r="C41" s="25"/>
      <c r="D41" s="25"/>
      <c r="E41" s="25"/>
      <c r="F41" s="25"/>
      <c r="G41" s="25"/>
      <c r="H41" s="25"/>
      <c r="I41" s="25"/>
      <c r="J41" s="25"/>
      <c r="K41" s="25"/>
      <c r="L41" s="25"/>
      <c r="M41" s="25"/>
      <c r="N41" s="25"/>
      <c r="O41" s="25"/>
      <c r="P41" s="25"/>
      <c r="Q41" s="25"/>
      <c r="R41" s="25"/>
    </row>
    <row r="42" spans="1:18">
      <c r="A42" s="132" t="s">
        <v>237</v>
      </c>
      <c r="B42" s="25">
        <f>'Revenue detail'!C87</f>
        <v>0</v>
      </c>
      <c r="C42" s="25">
        <f>'Revenue detail'!D87</f>
        <v>0</v>
      </c>
      <c r="D42" s="25">
        <f>'Revenue detail'!E87</f>
        <v>0</v>
      </c>
      <c r="E42" s="25">
        <f>'Revenue detail'!F87</f>
        <v>0</v>
      </c>
      <c r="F42" s="25">
        <f>'Revenue detail'!G87</f>
        <v>3425898</v>
      </c>
      <c r="G42" s="25">
        <f>'Revenue detail'!H87</f>
        <v>3935022</v>
      </c>
      <c r="H42" s="25">
        <f>'Revenue detail'!I87</f>
        <v>4861374</v>
      </c>
      <c r="I42" s="25">
        <f>'Revenue detail'!J87</f>
        <v>5595779</v>
      </c>
      <c r="J42" s="25">
        <f>'Revenue detail'!K87</f>
        <v>5530778</v>
      </c>
      <c r="K42" s="25">
        <f>'Revenue detail'!L87</f>
        <v>5376799</v>
      </c>
      <c r="L42" s="25">
        <f>'Revenue detail'!M87</f>
        <v>4942532</v>
      </c>
      <c r="M42" s="25">
        <f>'Revenue detail'!N87</f>
        <v>4764359</v>
      </c>
      <c r="N42" s="25">
        <f>'Revenue detail'!O87</f>
        <v>4922369</v>
      </c>
      <c r="O42" s="25">
        <f>'Revenue detail'!P87</f>
        <v>4810982</v>
      </c>
      <c r="P42" s="25">
        <f>'Revenue detail'!Q87</f>
        <v>5010982</v>
      </c>
      <c r="Q42" s="25"/>
      <c r="R42" s="25"/>
    </row>
    <row r="43" spans="1:18">
      <c r="A43" s="132" t="s">
        <v>240</v>
      </c>
      <c r="B43" s="25">
        <f>'Revenue detail'!C91</f>
        <v>0</v>
      </c>
      <c r="C43" s="25">
        <f>'Revenue detail'!D91</f>
        <v>0</v>
      </c>
      <c r="D43" s="25">
        <f>'Revenue detail'!E91</f>
        <v>0</v>
      </c>
      <c r="E43" s="25">
        <f>'Revenue detail'!F91</f>
        <v>0</v>
      </c>
      <c r="F43" s="25">
        <f>'Revenue detail'!G91</f>
        <v>205765</v>
      </c>
      <c r="G43" s="25">
        <f>'Revenue detail'!H91</f>
        <v>234707</v>
      </c>
      <c r="H43" s="25">
        <f>'Revenue detail'!I91</f>
        <v>285740</v>
      </c>
      <c r="I43" s="25">
        <f>'Revenue detail'!J91</f>
        <v>253356</v>
      </c>
      <c r="J43" s="25">
        <f>'Revenue detail'!K91</f>
        <v>259970</v>
      </c>
      <c r="K43" s="25">
        <f>'Revenue detail'!L91</f>
        <v>246231</v>
      </c>
      <c r="L43" s="25">
        <f>'Revenue detail'!M91</f>
        <v>250100</v>
      </c>
      <c r="M43" s="25">
        <f>'Revenue detail'!N91</f>
        <v>209470</v>
      </c>
      <c r="N43" s="25">
        <f>'Revenue detail'!O91</f>
        <v>210661</v>
      </c>
      <c r="O43" s="25">
        <f>'Revenue detail'!P91</f>
        <v>227640</v>
      </c>
      <c r="P43" s="25">
        <f>'Revenue detail'!Q91</f>
        <v>227640</v>
      </c>
      <c r="Q43" s="25"/>
      <c r="R43" s="25"/>
    </row>
    <row r="44" spans="1:18">
      <c r="A44" s="132" t="s">
        <v>244</v>
      </c>
      <c r="B44" s="25">
        <f>'Revenue detail'!C95</f>
        <v>0</v>
      </c>
      <c r="C44" s="25">
        <f>'Revenue detail'!D95</f>
        <v>0</v>
      </c>
      <c r="D44" s="25">
        <f>'Revenue detail'!E95</f>
        <v>0</v>
      </c>
      <c r="E44" s="25">
        <f>'Revenue detail'!F95</f>
        <v>0</v>
      </c>
      <c r="F44" s="25">
        <f>'Revenue detail'!G95</f>
        <v>127253</v>
      </c>
      <c r="G44" s="25">
        <f>'Revenue detail'!H95</f>
        <v>130988</v>
      </c>
      <c r="H44" s="25">
        <f>'Revenue detail'!I95</f>
        <v>132579</v>
      </c>
      <c r="I44" s="25">
        <f>'Revenue detail'!J95</f>
        <v>134689</v>
      </c>
      <c r="J44" s="25">
        <f>'Revenue detail'!K95</f>
        <v>135830</v>
      </c>
      <c r="K44" s="25">
        <f>'Revenue detail'!L95</f>
        <v>97725</v>
      </c>
      <c r="L44" s="25">
        <f>'Revenue detail'!M95</f>
        <v>38338</v>
      </c>
      <c r="M44" s="25">
        <f>'Revenue detail'!N95</f>
        <v>459</v>
      </c>
      <c r="N44" s="25">
        <f>'Revenue detail'!O95</f>
        <v>0</v>
      </c>
      <c r="O44" s="25">
        <f>'Revenue detail'!P95</f>
        <v>0</v>
      </c>
      <c r="P44" s="25">
        <f>'Revenue detail'!Q95</f>
        <v>0</v>
      </c>
      <c r="Q44" s="25"/>
      <c r="R44" s="25"/>
    </row>
    <row r="45" spans="1:18">
      <c r="A45" s="132" t="s">
        <v>247</v>
      </c>
      <c r="B45" s="25">
        <f>'Revenue detail'!C98</f>
        <v>0</v>
      </c>
      <c r="C45" s="25">
        <f>'Revenue detail'!D98</f>
        <v>0</v>
      </c>
      <c r="D45" s="25">
        <f>'Revenue detail'!E98</f>
        <v>0</v>
      </c>
      <c r="E45" s="25">
        <f>'Revenue detail'!F98</f>
        <v>0</v>
      </c>
      <c r="F45" s="25">
        <f>'Revenue detail'!G98</f>
        <v>166607</v>
      </c>
      <c r="G45" s="25">
        <f>'Revenue detail'!H98</f>
        <v>70377</v>
      </c>
      <c r="H45" s="25">
        <f>'Revenue detail'!I98</f>
        <v>49509</v>
      </c>
      <c r="I45" s="25">
        <f>'Revenue detail'!J98</f>
        <v>52328</v>
      </c>
      <c r="J45" s="25">
        <f>'Revenue detail'!K98</f>
        <v>56375</v>
      </c>
      <c r="K45" s="25">
        <f>'Revenue detail'!L98</f>
        <v>142857</v>
      </c>
      <c r="L45" s="25">
        <f>'Revenue detail'!M98</f>
        <v>1120304</v>
      </c>
      <c r="M45" s="25">
        <f>'Revenue detail'!N98</f>
        <v>1341390</v>
      </c>
      <c r="N45" s="25">
        <f>'Revenue detail'!O98</f>
        <v>1448556</v>
      </c>
      <c r="O45" s="25">
        <f>'Revenue detail'!P98</f>
        <v>1139679</v>
      </c>
      <c r="P45" s="25">
        <f>'Revenue detail'!Q98</f>
        <v>1139679</v>
      </c>
      <c r="Q45" s="25"/>
      <c r="R45" s="25"/>
    </row>
    <row r="46" spans="1:18">
      <c r="A46" s="132" t="s">
        <v>251</v>
      </c>
      <c r="B46" s="25">
        <f>'Revenue detail'!C102</f>
        <v>0</v>
      </c>
      <c r="C46" s="25">
        <f>'Revenue detail'!D102</f>
        <v>0</v>
      </c>
      <c r="D46" s="25">
        <f>'Revenue detail'!E102</f>
        <v>0</v>
      </c>
      <c r="E46" s="25">
        <f>'Revenue detail'!F102</f>
        <v>0</v>
      </c>
      <c r="F46" s="25">
        <f>'Revenue detail'!G102</f>
        <v>1705396</v>
      </c>
      <c r="G46" s="25">
        <f>'Revenue detail'!H102</f>
        <v>1142445</v>
      </c>
      <c r="H46" s="25">
        <f>'Revenue detail'!I102</f>
        <v>1296069</v>
      </c>
      <c r="I46" s="25">
        <f>'Revenue detail'!J102</f>
        <v>1289996</v>
      </c>
      <c r="J46" s="25">
        <f>'Revenue detail'!K102</f>
        <v>1304001</v>
      </c>
      <c r="K46" s="25">
        <f>'Revenue detail'!L102</f>
        <v>1256785</v>
      </c>
      <c r="L46" s="25">
        <f>'Revenue detail'!M102</f>
        <v>1552557</v>
      </c>
      <c r="M46" s="25">
        <f>'Revenue detail'!N102</f>
        <v>3371497</v>
      </c>
      <c r="N46" s="25">
        <f>'Revenue detail'!O102</f>
        <v>3314932</v>
      </c>
      <c r="O46" s="25">
        <f>'Revenue detail'!P102</f>
        <v>1520511</v>
      </c>
      <c r="P46" s="25">
        <f>'Revenue detail'!Q102</f>
        <v>1520511</v>
      </c>
      <c r="Q46" s="25"/>
      <c r="R46" s="25"/>
    </row>
    <row r="47" spans="1:18">
      <c r="A47" s="132" t="s">
        <v>835</v>
      </c>
      <c r="B47" s="25"/>
      <c r="C47" s="25"/>
      <c r="D47" s="25"/>
      <c r="E47" s="25"/>
      <c r="F47" s="25"/>
      <c r="G47" s="25"/>
      <c r="H47" s="25"/>
      <c r="I47" s="25"/>
      <c r="J47" s="25"/>
      <c r="K47" s="25"/>
      <c r="L47" s="25"/>
      <c r="M47" s="25"/>
      <c r="N47" s="25"/>
      <c r="O47" s="25"/>
      <c r="P47" s="25"/>
      <c r="Q47" s="25"/>
      <c r="R47" s="25"/>
    </row>
    <row r="48" spans="1:18">
      <c r="A48" s="132" t="s">
        <v>258</v>
      </c>
      <c r="B48" s="25">
        <f>'Revenue detail'!C110</f>
        <v>0</v>
      </c>
      <c r="C48" s="25">
        <f>'Revenue detail'!D110</f>
        <v>0</v>
      </c>
      <c r="D48" s="25">
        <f>'Revenue detail'!E110</f>
        <v>0</v>
      </c>
      <c r="E48" s="25">
        <f>'Revenue detail'!F110</f>
        <v>0</v>
      </c>
      <c r="F48" s="25">
        <f>'Revenue detail'!G110</f>
        <v>544493</v>
      </c>
      <c r="G48" s="25">
        <f>'Revenue detail'!H110</f>
        <v>601304</v>
      </c>
      <c r="H48" s="25">
        <f>'Revenue detail'!I110</f>
        <v>898489</v>
      </c>
      <c r="I48" s="25">
        <f>'Revenue detail'!J110</f>
        <v>530733</v>
      </c>
      <c r="J48" s="25">
        <f>'Revenue detail'!K110</f>
        <v>1478264</v>
      </c>
      <c r="K48" s="25">
        <f>'Revenue detail'!L110</f>
        <v>1049538</v>
      </c>
      <c r="L48" s="25">
        <f>'Revenue detail'!M110</f>
        <v>1013991</v>
      </c>
      <c r="M48" s="25">
        <f>'Revenue detail'!N110</f>
        <v>1103176</v>
      </c>
      <c r="N48" s="25">
        <f>'Revenue detail'!O110</f>
        <v>1227942</v>
      </c>
      <c r="O48" s="25">
        <f>'Revenue detail'!P110</f>
        <v>716320</v>
      </c>
      <c r="P48" s="25">
        <f>'Revenue detail'!Q110</f>
        <v>856320</v>
      </c>
      <c r="Q48" s="25"/>
      <c r="R48" s="25"/>
    </row>
    <row r="49" spans="1:18">
      <c r="A49" s="132" t="s">
        <v>264</v>
      </c>
      <c r="B49" s="25">
        <f>'Revenue detail'!C116</f>
        <v>0</v>
      </c>
      <c r="C49" s="25">
        <f>'Revenue detail'!D116</f>
        <v>0</v>
      </c>
      <c r="D49" s="25">
        <f>'Revenue detail'!E116</f>
        <v>0</v>
      </c>
      <c r="E49" s="25">
        <f>'Revenue detail'!F116</f>
        <v>0</v>
      </c>
      <c r="F49" s="25">
        <f>'Revenue detail'!G116</f>
        <v>45300</v>
      </c>
      <c r="G49" s="25">
        <f>'Revenue detail'!H116</f>
        <v>20000</v>
      </c>
      <c r="H49" s="25">
        <f>'Revenue detail'!I116</f>
        <v>20000</v>
      </c>
      <c r="I49" s="25">
        <f>'Revenue detail'!J116</f>
        <v>20000</v>
      </c>
      <c r="J49" s="25">
        <f>'Revenue detail'!K116</f>
        <v>45000</v>
      </c>
      <c r="K49" s="25">
        <f>'Revenue detail'!L116</f>
        <v>23850</v>
      </c>
      <c r="L49" s="25">
        <f>'Revenue detail'!M116</f>
        <v>2500</v>
      </c>
      <c r="M49" s="25">
        <f>'Revenue detail'!N116</f>
        <v>2500</v>
      </c>
      <c r="N49" s="25">
        <f>'Revenue detail'!O116</f>
        <v>-115151</v>
      </c>
      <c r="O49" s="25">
        <f>'Revenue detail'!P116</f>
        <v>0</v>
      </c>
      <c r="P49" s="25">
        <f>'Revenue detail'!Q116</f>
        <v>0</v>
      </c>
      <c r="Q49" s="25"/>
      <c r="R49" s="25"/>
    </row>
    <row r="50" spans="1:18">
      <c r="A50" s="132" t="s">
        <v>267</v>
      </c>
      <c r="B50" s="25">
        <f>'Revenue detail'!C119</f>
        <v>0</v>
      </c>
      <c r="C50" s="25">
        <f>'Revenue detail'!D119</f>
        <v>0</v>
      </c>
      <c r="D50" s="25">
        <f>'Revenue detail'!E119</f>
        <v>0</v>
      </c>
      <c r="E50" s="25">
        <f>'Revenue detail'!F119</f>
        <v>0</v>
      </c>
      <c r="F50" s="25">
        <f>'Revenue detail'!G119</f>
        <v>4101380</v>
      </c>
      <c r="G50" s="25">
        <f>'Revenue detail'!H119</f>
        <v>3872068</v>
      </c>
      <c r="H50" s="25">
        <f>'Revenue detail'!I119</f>
        <v>5383077</v>
      </c>
      <c r="I50" s="25">
        <f>'Revenue detail'!J119</f>
        <v>5645190</v>
      </c>
      <c r="J50" s="25">
        <f>'Revenue detail'!K119</f>
        <v>6425784</v>
      </c>
      <c r="K50" s="25">
        <f>'Revenue detail'!L119</f>
        <v>6599678</v>
      </c>
      <c r="L50" s="25">
        <f>'Revenue detail'!M119</f>
        <v>6937932</v>
      </c>
      <c r="M50" s="25">
        <f>'Revenue detail'!N119</f>
        <v>6063782</v>
      </c>
      <c r="N50" s="25">
        <f>'Revenue detail'!O119</f>
        <v>6503752</v>
      </c>
      <c r="O50" s="25">
        <f>'Revenue detail'!P119</f>
        <v>5082244</v>
      </c>
      <c r="P50" s="25">
        <f>'Revenue detail'!Q119</f>
        <v>5391094</v>
      </c>
      <c r="Q50" s="25"/>
      <c r="R50" s="25"/>
    </row>
    <row r="51" spans="1:18">
      <c r="A51" s="132" t="s">
        <v>272</v>
      </c>
      <c r="B51" s="25">
        <f>'Revenue detail'!C125</f>
        <v>0</v>
      </c>
      <c r="C51" s="25">
        <f>'Revenue detail'!D125</f>
        <v>0</v>
      </c>
      <c r="D51" s="25">
        <f>'Revenue detail'!E125</f>
        <v>0</v>
      </c>
      <c r="E51" s="25">
        <f>'Revenue detail'!F125</f>
        <v>0</v>
      </c>
      <c r="F51" s="25">
        <f>'Revenue detail'!G125</f>
        <v>0</v>
      </c>
      <c r="G51" s="25">
        <f>'Revenue detail'!H125</f>
        <v>10000</v>
      </c>
      <c r="H51" s="25">
        <f>'Revenue detail'!I125</f>
        <v>65000</v>
      </c>
      <c r="I51" s="25">
        <f>'Revenue detail'!J125</f>
        <v>0</v>
      </c>
      <c r="J51" s="25">
        <f>'Revenue detail'!K125</f>
        <v>0</v>
      </c>
      <c r="K51" s="25">
        <f>'Revenue detail'!L125</f>
        <v>4167</v>
      </c>
      <c r="L51" s="25">
        <f>'Revenue detail'!M125</f>
        <v>150</v>
      </c>
      <c r="M51" s="25">
        <f>'Revenue detail'!N125</f>
        <v>15000</v>
      </c>
      <c r="N51" s="25">
        <f>'Revenue detail'!O125</f>
        <v>0</v>
      </c>
      <c r="O51" s="25">
        <f>'Revenue detail'!P125</f>
        <v>0</v>
      </c>
      <c r="P51" s="25">
        <f>'Revenue detail'!Q125</f>
        <v>0</v>
      </c>
      <c r="Q51" s="25"/>
      <c r="R51" s="25"/>
    </row>
    <row r="52" spans="1:18">
      <c r="A52" s="132" t="s">
        <v>836</v>
      </c>
      <c r="B52" s="25"/>
      <c r="C52" s="25"/>
      <c r="D52" s="25"/>
      <c r="E52" s="25"/>
      <c r="F52" s="25"/>
      <c r="G52" s="25"/>
      <c r="H52" s="25"/>
      <c r="I52" s="25"/>
      <c r="J52" s="25"/>
      <c r="K52" s="25"/>
      <c r="L52" s="25"/>
      <c r="M52" s="25"/>
      <c r="N52" s="25"/>
      <c r="O52" s="25"/>
      <c r="P52" s="25"/>
      <c r="Q52" s="25"/>
      <c r="R52" s="25"/>
    </row>
    <row r="53" spans="1:18">
      <c r="A53" s="132" t="s">
        <v>274</v>
      </c>
      <c r="B53" s="25">
        <f>'Revenue detail'!C128</f>
        <v>0</v>
      </c>
      <c r="C53" s="25">
        <f>'Revenue detail'!D128</f>
        <v>0</v>
      </c>
      <c r="D53" s="25">
        <f>'Revenue detail'!E128</f>
        <v>0</v>
      </c>
      <c r="E53" s="25">
        <f>'Revenue detail'!F128</f>
        <v>0</v>
      </c>
      <c r="F53" s="25">
        <f>'Revenue detail'!G128</f>
        <v>2378499</v>
      </c>
      <c r="G53" s="25">
        <f>'Revenue detail'!H128</f>
        <v>2316566</v>
      </c>
      <c r="H53" s="25">
        <f>'Revenue detail'!I128</f>
        <v>2644551</v>
      </c>
      <c r="I53" s="25">
        <f>'Revenue detail'!J128</f>
        <v>2547068</v>
      </c>
      <c r="J53" s="25">
        <f>'Revenue detail'!K128</f>
        <v>2793458</v>
      </c>
      <c r="K53" s="25">
        <f>'Revenue detail'!L128</f>
        <v>3004267</v>
      </c>
      <c r="L53" s="25">
        <f>'Revenue detail'!M128</f>
        <v>2925056</v>
      </c>
      <c r="M53" s="25">
        <f>'Revenue detail'!N128</f>
        <v>2976333</v>
      </c>
      <c r="N53" s="25">
        <f>'Revenue detail'!O128</f>
        <v>2846761</v>
      </c>
      <c r="O53" s="25">
        <f>'Revenue detail'!P128</f>
        <v>2599123</v>
      </c>
      <c r="P53" s="25">
        <f>'Revenue detail'!Q128</f>
        <v>2599123</v>
      </c>
      <c r="Q53" s="25"/>
      <c r="R53" s="25"/>
    </row>
    <row r="54" spans="1:18">
      <c r="A54" s="132" t="s">
        <v>277</v>
      </c>
      <c r="B54" s="25">
        <f>'Revenue detail'!C133</f>
        <v>0</v>
      </c>
      <c r="C54" s="25">
        <f>'Revenue detail'!D133</f>
        <v>0</v>
      </c>
      <c r="D54" s="25">
        <f>'Revenue detail'!E133</f>
        <v>0</v>
      </c>
      <c r="E54" s="25">
        <f>'Revenue detail'!F133</f>
        <v>0</v>
      </c>
      <c r="F54" s="25">
        <f>'Revenue detail'!G133</f>
        <v>148854</v>
      </c>
      <c r="G54" s="25">
        <f>'Revenue detail'!H133</f>
        <v>353021</v>
      </c>
      <c r="H54" s="25">
        <f>'Revenue detail'!I133</f>
        <v>257285</v>
      </c>
      <c r="I54" s="25">
        <f>'Revenue detail'!J133</f>
        <v>265698</v>
      </c>
      <c r="J54" s="25">
        <f>'Revenue detail'!K133</f>
        <v>185691</v>
      </c>
      <c r="K54" s="25">
        <f>'Revenue detail'!L133</f>
        <v>192796</v>
      </c>
      <c r="L54" s="25">
        <f>'Revenue detail'!M133</f>
        <v>176435</v>
      </c>
      <c r="M54" s="25">
        <f>'Revenue detail'!N133</f>
        <v>204593</v>
      </c>
      <c r="N54" s="25">
        <f>'Revenue detail'!O133</f>
        <v>312287</v>
      </c>
      <c r="O54" s="25">
        <f>'Revenue detail'!P133</f>
        <v>174800</v>
      </c>
      <c r="P54" s="25">
        <f>'Revenue detail'!Q133</f>
        <v>174800</v>
      </c>
      <c r="Q54" s="25"/>
      <c r="R54" s="25"/>
    </row>
    <row r="55" spans="1:18">
      <c r="A55" s="132" t="s">
        <v>848</v>
      </c>
      <c r="B55" s="25">
        <f>'Revenue detail'!C137</f>
        <v>0</v>
      </c>
      <c r="C55" s="25">
        <f>'Revenue detail'!D137</f>
        <v>0</v>
      </c>
      <c r="D55" s="25">
        <f>'Revenue detail'!E137</f>
        <v>0</v>
      </c>
      <c r="E55" s="25">
        <f>'Revenue detail'!F137</f>
        <v>0</v>
      </c>
      <c r="F55" s="25">
        <f>'Revenue detail'!G137</f>
        <v>76</v>
      </c>
      <c r="G55" s="25">
        <f>'Revenue detail'!H137</f>
        <v>168</v>
      </c>
      <c r="H55" s="25">
        <f>'Revenue detail'!I137</f>
        <v>55166</v>
      </c>
      <c r="I55" s="25">
        <f>'Revenue detail'!J137</f>
        <v>23161</v>
      </c>
      <c r="J55" s="25">
        <f>'Revenue detail'!K137</f>
        <v>423</v>
      </c>
      <c r="K55" s="25">
        <f>'Revenue detail'!L137</f>
        <v>0</v>
      </c>
      <c r="L55" s="25">
        <f>'Revenue detail'!M137</f>
        <v>0</v>
      </c>
      <c r="M55" s="25">
        <f>'Revenue detail'!N137</f>
        <v>0</v>
      </c>
      <c r="N55" s="25">
        <f>'Revenue detail'!O137</f>
        <v>0</v>
      </c>
      <c r="O55" s="25">
        <f>'Revenue detail'!P137</f>
        <v>0</v>
      </c>
      <c r="P55" s="25">
        <f>'Revenue detail'!Q137</f>
        <v>0</v>
      </c>
      <c r="Q55" s="25"/>
      <c r="R55" s="25"/>
    </row>
    <row r="56" spans="1:18">
      <c r="A56" s="134" t="s">
        <v>1</v>
      </c>
      <c r="B56" s="101">
        <f>SUM(B25:B55)</f>
        <v>1233036391</v>
      </c>
      <c r="C56" s="101">
        <f t="shared" ref="C56:P56" si="3">SUM(C25:C55)</f>
        <v>1333156600</v>
      </c>
      <c r="D56" s="101">
        <f t="shared" si="3"/>
        <v>1432436800</v>
      </c>
      <c r="E56" s="101">
        <f t="shared" si="3"/>
        <v>1501944100</v>
      </c>
      <c r="F56" s="101">
        <f t="shared" si="3"/>
        <v>1632720020</v>
      </c>
      <c r="G56" s="101">
        <f t="shared" si="3"/>
        <v>1770677030</v>
      </c>
      <c r="H56" s="101">
        <f t="shared" si="3"/>
        <v>1895888258</v>
      </c>
      <c r="I56" s="101">
        <f t="shared" si="3"/>
        <v>2065510420</v>
      </c>
      <c r="J56" s="101">
        <f t="shared" si="3"/>
        <v>2124051492</v>
      </c>
      <c r="K56" s="101">
        <f t="shared" si="3"/>
        <v>2175291611</v>
      </c>
      <c r="L56" s="101">
        <f t="shared" si="3"/>
        <v>2168574547</v>
      </c>
      <c r="M56" s="101">
        <f t="shared" si="3"/>
        <v>2193749550</v>
      </c>
      <c r="N56" s="101">
        <f t="shared" si="3"/>
        <v>2212837308</v>
      </c>
      <c r="O56" s="101">
        <f t="shared" si="3"/>
        <v>2344132308</v>
      </c>
      <c r="P56" s="101">
        <f t="shared" si="3"/>
        <v>2427584514</v>
      </c>
      <c r="Q56" s="101"/>
      <c r="R56" s="101"/>
    </row>
    <row r="57" spans="1:18">
      <c r="B57" s="101"/>
      <c r="C57" s="101"/>
      <c r="D57" s="101"/>
      <c r="E57" s="101"/>
      <c r="F57" s="101"/>
      <c r="G57" s="101"/>
      <c r="H57" s="101"/>
      <c r="I57" s="101"/>
      <c r="J57" s="101"/>
      <c r="K57" s="101"/>
      <c r="L57" s="101"/>
      <c r="M57" s="101"/>
      <c r="N57" s="101"/>
      <c r="O57" s="101"/>
      <c r="P57" s="101"/>
      <c r="Q57" s="101"/>
      <c r="R57" s="101"/>
    </row>
    <row r="58" spans="1:18">
      <c r="B58" s="101"/>
      <c r="C58" s="101"/>
      <c r="D58" s="101"/>
      <c r="E58" s="101"/>
      <c r="F58" s="101"/>
      <c r="G58" s="101"/>
      <c r="H58" s="101"/>
      <c r="I58" s="101"/>
      <c r="J58" s="101"/>
      <c r="K58" s="101"/>
      <c r="L58" s="101"/>
      <c r="M58" s="101"/>
      <c r="N58" s="101"/>
      <c r="O58" s="101"/>
      <c r="P58" s="101"/>
      <c r="Q58" s="101"/>
      <c r="R58" s="101"/>
    </row>
  </sheetData>
  <sortState ref="A26:B39">
    <sortCondition descending="1" ref="B26:B39"/>
  </sortState>
  <hyperlinks>
    <hyperlink ref="D1"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sheetPr codeName="Sheet31"/>
  <dimension ref="A1:X494"/>
  <sheetViews>
    <sheetView workbookViewId="0">
      <pane xSplit="1" ySplit="5" topLeftCell="J6" activePane="bottomRight" state="frozen"/>
      <selection pane="topRight" activeCell="C1" sqref="C1"/>
      <selection pane="bottomLeft" activeCell="A6" sqref="A6"/>
      <selection pane="bottomRight" activeCell="S7" sqref="S7"/>
    </sheetView>
  </sheetViews>
  <sheetFormatPr defaultRowHeight="12.75"/>
  <cols>
    <col min="1" max="1" width="48" bestFit="1" customWidth="1"/>
    <col min="2" max="19" width="14" customWidth="1"/>
    <col min="21" max="21" width="12.28515625" bestFit="1" customWidth="1"/>
    <col min="24" max="24" width="12.28515625" bestFit="1" customWidth="1"/>
  </cols>
  <sheetData>
    <row r="1" spans="1:24" ht="18">
      <c r="A1" s="27" t="s">
        <v>828</v>
      </c>
    </row>
    <row r="2" spans="1:24">
      <c r="A2" s="22" t="s">
        <v>112</v>
      </c>
      <c r="B2" s="22"/>
      <c r="C2" s="22"/>
      <c r="D2" s="22" t="s">
        <v>119</v>
      </c>
      <c r="E2" s="22" t="s">
        <v>120</v>
      </c>
      <c r="F2" s="22"/>
      <c r="G2" s="22"/>
      <c r="H2" s="22"/>
      <c r="I2" s="22"/>
      <c r="J2" s="22"/>
      <c r="K2" s="22"/>
      <c r="L2" s="22"/>
      <c r="M2" s="22"/>
    </row>
    <row r="3" spans="1:24">
      <c r="A3" s="5" t="s">
        <v>120</v>
      </c>
      <c r="B3" s="21" t="s">
        <v>115</v>
      </c>
      <c r="C3" s="21" t="s">
        <v>115</v>
      </c>
      <c r="D3" s="21" t="s">
        <v>115</v>
      </c>
      <c r="E3" s="21" t="s">
        <v>115</v>
      </c>
      <c r="F3" s="21" t="s">
        <v>115</v>
      </c>
      <c r="G3" s="21" t="s">
        <v>115</v>
      </c>
      <c r="H3" s="21" t="s">
        <v>115</v>
      </c>
      <c r="I3" s="21" t="s">
        <v>115</v>
      </c>
      <c r="J3" s="21" t="s">
        <v>115</v>
      </c>
      <c r="K3" s="21" t="s">
        <v>115</v>
      </c>
      <c r="L3" s="21" t="s">
        <v>115</v>
      </c>
      <c r="M3" s="21" t="s">
        <v>115</v>
      </c>
      <c r="N3" s="21" t="s">
        <v>115</v>
      </c>
      <c r="O3" s="21" t="s">
        <v>115</v>
      </c>
      <c r="P3" s="21" t="s">
        <v>115</v>
      </c>
      <c r="Q3" s="21" t="s">
        <v>115</v>
      </c>
      <c r="R3" s="21" t="s">
        <v>115</v>
      </c>
      <c r="S3" s="21" t="s">
        <v>115</v>
      </c>
    </row>
    <row r="4" spans="1:24">
      <c r="A4" s="29"/>
      <c r="B4" s="2">
        <v>2000</v>
      </c>
      <c r="C4" s="2">
        <f>B4+1</f>
        <v>2001</v>
      </c>
      <c r="D4" s="2">
        <f t="shared" ref="D4:M4" si="0">C4+1</f>
        <v>2002</v>
      </c>
      <c r="E4" s="2">
        <f t="shared" si="0"/>
        <v>2003</v>
      </c>
      <c r="F4" s="2">
        <f t="shared" si="0"/>
        <v>2004</v>
      </c>
      <c r="G4" s="2">
        <f t="shared" si="0"/>
        <v>2005</v>
      </c>
      <c r="H4" s="2">
        <f t="shared" si="0"/>
        <v>2006</v>
      </c>
      <c r="I4" s="2">
        <f t="shared" si="0"/>
        <v>2007</v>
      </c>
      <c r="J4" s="2">
        <f t="shared" si="0"/>
        <v>2008</v>
      </c>
      <c r="K4" s="2">
        <f t="shared" si="0"/>
        <v>2009</v>
      </c>
      <c r="L4" s="2">
        <f t="shared" si="0"/>
        <v>2010</v>
      </c>
      <c r="M4" s="2">
        <f t="shared" si="0"/>
        <v>2011</v>
      </c>
      <c r="N4" s="2">
        <f>L4</f>
        <v>2010</v>
      </c>
      <c r="O4" s="2">
        <f>M4</f>
        <v>2011</v>
      </c>
      <c r="P4" s="2">
        <f>O4+1</f>
        <v>2012</v>
      </c>
      <c r="Q4" s="2">
        <f>P4+1</f>
        <v>2013</v>
      </c>
      <c r="R4" s="2">
        <f>Q4+1</f>
        <v>2014</v>
      </c>
      <c r="S4" s="2">
        <f>R4+1</f>
        <v>2015</v>
      </c>
    </row>
    <row r="5" spans="1:24" ht="25.5">
      <c r="A5" s="29"/>
      <c r="B5" s="2" t="s">
        <v>116</v>
      </c>
      <c r="C5" s="2" t="s">
        <v>116</v>
      </c>
      <c r="D5" s="2" t="s">
        <v>116</v>
      </c>
      <c r="E5" s="2" t="s">
        <v>117</v>
      </c>
      <c r="F5" s="2" t="s">
        <v>116</v>
      </c>
      <c r="G5" s="2" t="s">
        <v>116</v>
      </c>
      <c r="H5" s="2" t="s">
        <v>116</v>
      </c>
      <c r="I5" s="2" t="s">
        <v>116</v>
      </c>
      <c r="J5" s="2" t="s">
        <v>116</v>
      </c>
      <c r="K5" s="2" t="s">
        <v>116</v>
      </c>
      <c r="L5" s="2" t="s">
        <v>659</v>
      </c>
      <c r="M5" s="2" t="s">
        <v>118</v>
      </c>
      <c r="N5" s="2" t="s">
        <v>116</v>
      </c>
      <c r="O5" s="2" t="s">
        <v>116</v>
      </c>
      <c r="P5" s="2" t="s">
        <v>116</v>
      </c>
      <c r="Q5" s="2" t="s">
        <v>117</v>
      </c>
      <c r="R5" s="2" t="s">
        <v>127</v>
      </c>
      <c r="S5" s="2" t="s">
        <v>127</v>
      </c>
      <c r="T5" s="2" t="s">
        <v>815</v>
      </c>
      <c r="U5" s="2" t="s">
        <v>974</v>
      </c>
      <c r="W5" s="2" t="s">
        <v>973</v>
      </c>
      <c r="X5" s="2" t="s">
        <v>816</v>
      </c>
    </row>
    <row r="6" spans="1:24">
      <c r="A6" t="s">
        <v>281</v>
      </c>
      <c r="B6" s="30">
        <f>'Budget summary'!B20</f>
        <v>1271680100</v>
      </c>
      <c r="C6" s="30">
        <f>'Budget summary'!C20</f>
        <v>1376308900</v>
      </c>
      <c r="D6" s="30">
        <f>'Budget summary'!D20</f>
        <v>1444485900</v>
      </c>
      <c r="E6" s="30">
        <f>'Budget summary'!E20</f>
        <v>1575963300</v>
      </c>
      <c r="F6" s="30">
        <f>'Budget summary'!F20</f>
        <v>1630701399</v>
      </c>
      <c r="G6" s="30">
        <f>'Budget summary'!G20</f>
        <v>1767440448</v>
      </c>
      <c r="H6" s="30">
        <f>'Budget summary'!H20</f>
        <v>1910433818</v>
      </c>
      <c r="I6" s="30">
        <f>'Budget summary'!I20</f>
        <v>2038808801</v>
      </c>
      <c r="J6" s="30">
        <f>'Budget summary'!J20</f>
        <v>2144142325</v>
      </c>
      <c r="K6" s="30">
        <f>'Budget summary'!K20</f>
        <v>2176658357</v>
      </c>
      <c r="L6" s="30">
        <f>[1]Sheet2!M22</f>
        <v>2240467102</v>
      </c>
      <c r="M6" s="30">
        <f>[1]Sheet2!O22</f>
        <v>2168177426</v>
      </c>
      <c r="N6" s="30">
        <f>SUBTOTAL(9,N9:N489)</f>
        <v>2096962301</v>
      </c>
      <c r="O6" s="30">
        <f>SUBTOTAL(9,O9:O489)</f>
        <v>2122771183</v>
      </c>
      <c r="P6" s="30">
        <f>SUBTOTAL(9,P9:P489)</f>
        <v>2214362709</v>
      </c>
      <c r="Q6" s="30">
        <f>SUBTOTAL(9,Q9:Q489)</f>
        <v>2535077229</v>
      </c>
      <c r="R6" s="30">
        <f>SUBTOTAL(9,R9:R489)</f>
        <v>2493261009</v>
      </c>
      <c r="T6" s="111">
        <f>($J$6/$C$6)^(1/7)-1</f>
        <v>6.5382072487456311E-2</v>
      </c>
      <c r="U6" s="110">
        <f>($J$6-$C$6)/7</f>
        <v>109690489.28571428</v>
      </c>
      <c r="W6" s="111">
        <f>($R$6/$J$6)^(1/6)-1</f>
        <v>2.546070371184328E-2</v>
      </c>
      <c r="X6" s="110">
        <f>$R$6-$J$6</f>
        <v>349118684</v>
      </c>
    </row>
    <row r="7" spans="1:24">
      <c r="A7" s="24" t="s">
        <v>282</v>
      </c>
      <c r="B7" s="30">
        <f t="shared" ref="B7:M7" si="1">SUBTOTAL(9,B9:B116)</f>
        <v>786906900.00000012</v>
      </c>
      <c r="C7" s="30">
        <f t="shared" si="1"/>
        <v>867049100</v>
      </c>
      <c r="D7" s="30">
        <f t="shared" si="1"/>
        <v>931886200</v>
      </c>
      <c r="E7" s="30">
        <f t="shared" si="1"/>
        <v>979145500</v>
      </c>
      <c r="F7" s="30">
        <f t="shared" si="1"/>
        <v>1021892728</v>
      </c>
      <c r="G7" s="30">
        <f t="shared" si="1"/>
        <v>1072190539</v>
      </c>
      <c r="H7" s="30">
        <f t="shared" si="1"/>
        <v>1141033430</v>
      </c>
      <c r="I7" s="30">
        <f t="shared" si="1"/>
        <v>1194775690</v>
      </c>
      <c r="J7" s="30">
        <f t="shared" si="1"/>
        <v>1244588986</v>
      </c>
      <c r="K7" s="30">
        <f t="shared" si="1"/>
        <v>1288540745</v>
      </c>
      <c r="L7" s="30">
        <f t="shared" si="1"/>
        <v>1284867448</v>
      </c>
      <c r="M7" s="30">
        <f t="shared" si="1"/>
        <v>1282411047</v>
      </c>
      <c r="N7" s="30">
        <f>SUBTOTAL(9,N9:N116)</f>
        <v>1269896062</v>
      </c>
      <c r="O7" s="30">
        <f>SUBTOTAL(9,O9:O116)</f>
        <v>1248783922</v>
      </c>
      <c r="P7" s="30">
        <f>SUBTOTAL(9,P9:P116)</f>
        <v>1302541662</v>
      </c>
      <c r="Q7" s="30">
        <f>SUBTOTAL(9,Q9:Q116)</f>
        <v>1390017389</v>
      </c>
      <c r="R7" s="30">
        <f>SUBTOTAL(9,R9:R116)</f>
        <v>1420976676</v>
      </c>
      <c r="T7" s="111">
        <f>(J7/C7)^(1/7)-1</f>
        <v>5.2994341398081568E-2</v>
      </c>
      <c r="U7" s="110">
        <f>(J7-C7)/7</f>
        <v>53934269.428571425</v>
      </c>
      <c r="W7" s="111">
        <f>(R7/J7)^(1/6)-1</f>
        <v>2.2335635753074179E-2</v>
      </c>
      <c r="X7" s="110">
        <f>R7-J7</f>
        <v>176387690</v>
      </c>
    </row>
    <row r="8" spans="1:24">
      <c r="O8" s="30"/>
      <c r="P8" s="30"/>
      <c r="Q8" s="30"/>
    </row>
    <row r="9" spans="1:24" ht="15">
      <c r="A9" s="32" t="s">
        <v>283</v>
      </c>
      <c r="B9" s="30">
        <f t="shared" ref="B9:M9" si="2">SUBTOTAL(9,B10:B14)</f>
        <v>1440100</v>
      </c>
      <c r="C9" s="30">
        <f t="shared" si="2"/>
        <v>2270000</v>
      </c>
      <c r="D9" s="30">
        <f t="shared" si="2"/>
        <v>2436900</v>
      </c>
      <c r="E9" s="30">
        <f t="shared" si="2"/>
        <v>2381300</v>
      </c>
      <c r="F9" s="30">
        <f t="shared" si="2"/>
        <v>2633095</v>
      </c>
      <c r="G9" s="30">
        <f t="shared" si="2"/>
        <v>2736643</v>
      </c>
      <c r="H9" s="30">
        <f t="shared" si="2"/>
        <v>2745046</v>
      </c>
      <c r="I9" s="30">
        <f t="shared" si="2"/>
        <v>2991963</v>
      </c>
      <c r="J9" s="30">
        <f t="shared" si="2"/>
        <v>3088198</v>
      </c>
      <c r="K9" s="30">
        <f t="shared" si="2"/>
        <v>3283683</v>
      </c>
      <c r="L9" s="30">
        <f t="shared" si="2"/>
        <v>3063079</v>
      </c>
      <c r="M9" s="30">
        <f t="shared" si="2"/>
        <v>3063079</v>
      </c>
      <c r="N9" s="30">
        <f>SUBTOTAL(9,N10:N13)</f>
        <v>3063431</v>
      </c>
      <c r="O9" s="30">
        <f t="shared" ref="O9:R9" si="3">SUBTOTAL(9,O10:O13)</f>
        <v>3067255</v>
      </c>
      <c r="P9" s="30">
        <f t="shared" si="3"/>
        <v>3141823</v>
      </c>
      <c r="Q9" s="30">
        <f t="shared" si="3"/>
        <v>3278923</v>
      </c>
      <c r="R9" s="30">
        <f t="shared" si="3"/>
        <v>3410080</v>
      </c>
      <c r="T9" s="111">
        <f>(J9/C9)^(1/7)-1</f>
        <v>4.495368063532923E-2</v>
      </c>
      <c r="U9" s="110">
        <f>(J9-C9)/7</f>
        <v>116885.42857142857</v>
      </c>
      <c r="W9" s="111">
        <f t="shared" ref="W9:W72" si="4">(R9/J9)^(1/6)-1</f>
        <v>1.6661954503084608E-2</v>
      </c>
      <c r="X9" s="110">
        <f t="shared" ref="X9:X72" si="5">R9-J9</f>
        <v>321882</v>
      </c>
    </row>
    <row r="10" spans="1:24">
      <c r="A10" t="s">
        <v>284</v>
      </c>
      <c r="B10" s="30">
        <v>196400</v>
      </c>
      <c r="C10" s="30">
        <v>205000</v>
      </c>
      <c r="D10" s="30">
        <v>217000</v>
      </c>
      <c r="E10" s="30">
        <v>152200</v>
      </c>
      <c r="F10" s="30">
        <v>175833</v>
      </c>
      <c r="G10" s="30">
        <v>237000</v>
      </c>
      <c r="H10" s="30">
        <v>251457</v>
      </c>
      <c r="I10" s="30">
        <v>275963</v>
      </c>
      <c r="J10" s="30">
        <v>279340</v>
      </c>
      <c r="K10" s="30">
        <v>292469</v>
      </c>
      <c r="L10" s="30">
        <v>292469</v>
      </c>
      <c r="M10" s="30">
        <v>292469</v>
      </c>
      <c r="N10" s="30">
        <v>292469</v>
      </c>
      <c r="O10" s="30">
        <v>292469</v>
      </c>
      <c r="P10" s="30">
        <v>302998</v>
      </c>
      <c r="Q10" s="30">
        <v>312845</v>
      </c>
      <c r="R10" s="30">
        <v>325359</v>
      </c>
      <c r="T10" s="111">
        <f>(J10/C10)^(1/7)-1</f>
        <v>4.51943135434969E-2</v>
      </c>
      <c r="U10" s="110">
        <f>(J10-C10)/7</f>
        <v>10620</v>
      </c>
      <c r="W10" s="111">
        <f t="shared" si="4"/>
        <v>2.5742340438290157E-2</v>
      </c>
      <c r="X10" s="110">
        <f t="shared" si="5"/>
        <v>46019</v>
      </c>
    </row>
    <row r="11" spans="1:24">
      <c r="A11" s="25" t="s">
        <v>809</v>
      </c>
      <c r="B11" s="30">
        <v>490000</v>
      </c>
      <c r="C11" s="30">
        <v>400700</v>
      </c>
      <c r="D11" s="30">
        <v>0</v>
      </c>
      <c r="E11" s="30">
        <v>284000</v>
      </c>
      <c r="F11" s="30">
        <v>361191</v>
      </c>
      <c r="G11" s="30">
        <v>222766</v>
      </c>
      <c r="H11" s="30">
        <v>203810</v>
      </c>
      <c r="I11" s="30">
        <v>188305</v>
      </c>
      <c r="J11" s="30">
        <v>198496</v>
      </c>
      <c r="K11" s="30">
        <v>209358</v>
      </c>
      <c r="L11" s="30">
        <v>209358</v>
      </c>
      <c r="M11" s="30">
        <v>209358</v>
      </c>
      <c r="N11" s="30">
        <v>209358</v>
      </c>
      <c r="O11" s="30">
        <v>209359</v>
      </c>
      <c r="P11" s="30">
        <v>216896</v>
      </c>
      <c r="Q11" s="30">
        <v>228500</v>
      </c>
      <c r="R11" s="30">
        <v>237640</v>
      </c>
      <c r="T11" s="111">
        <f>(J11/C11)^(1/7)-1</f>
        <v>-9.547845323846349E-2</v>
      </c>
      <c r="U11" s="110">
        <f>(J11-C11)/7</f>
        <v>-28886.285714285714</v>
      </c>
      <c r="W11" s="111">
        <f t="shared" si="4"/>
        <v>3.0452468700891577E-2</v>
      </c>
      <c r="X11" s="110">
        <f t="shared" si="5"/>
        <v>39144</v>
      </c>
    </row>
    <row r="12" spans="1:24">
      <c r="A12" s="25" t="s">
        <v>810</v>
      </c>
      <c r="B12" s="30">
        <v>753700</v>
      </c>
      <c r="C12" s="30">
        <v>1664300</v>
      </c>
      <c r="D12" s="30">
        <v>2124500</v>
      </c>
      <c r="E12" s="30">
        <v>1804500</v>
      </c>
      <c r="F12" s="30">
        <v>1949834</v>
      </c>
      <c r="G12" s="30">
        <v>2124732</v>
      </c>
      <c r="H12" s="30">
        <v>2129935</v>
      </c>
      <c r="I12" s="30">
        <v>2359763</v>
      </c>
      <c r="J12" s="30">
        <v>2435646</v>
      </c>
      <c r="K12" s="30">
        <v>2600081</v>
      </c>
      <c r="L12" s="30">
        <v>2379477</v>
      </c>
      <c r="M12" s="30">
        <v>2379477</v>
      </c>
      <c r="N12" s="30">
        <v>2379829</v>
      </c>
      <c r="O12" s="30">
        <v>2383652</v>
      </c>
      <c r="P12" s="30">
        <v>2434664</v>
      </c>
      <c r="Q12" s="30">
        <v>2540294</v>
      </c>
      <c r="R12" s="30">
        <v>2641906</v>
      </c>
      <c r="T12" s="111">
        <f>(J12/C12)^(1/7)-1</f>
        <v>5.5907997366766438E-2</v>
      </c>
      <c r="U12" s="110">
        <f>(J12-C12)/7</f>
        <v>110192.28571428571</v>
      </c>
      <c r="W12" s="111">
        <f t="shared" si="4"/>
        <v>1.3640292603823267E-2</v>
      </c>
      <c r="X12" s="110">
        <f t="shared" si="5"/>
        <v>206260</v>
      </c>
    </row>
    <row r="13" spans="1:24">
      <c r="A13" t="s">
        <v>285</v>
      </c>
      <c r="B13" s="30">
        <v>0</v>
      </c>
      <c r="C13" s="30">
        <v>0</v>
      </c>
      <c r="D13" s="30">
        <v>95400</v>
      </c>
      <c r="E13" s="30">
        <v>140600</v>
      </c>
      <c r="F13" s="30">
        <v>146237</v>
      </c>
      <c r="G13" s="30">
        <v>152145</v>
      </c>
      <c r="H13" s="30">
        <v>159844</v>
      </c>
      <c r="I13" s="30">
        <v>167932</v>
      </c>
      <c r="J13" s="30">
        <v>174716</v>
      </c>
      <c r="K13" s="30">
        <v>181775</v>
      </c>
      <c r="L13" s="30">
        <v>181775</v>
      </c>
      <c r="M13" s="30">
        <v>181775</v>
      </c>
      <c r="N13" s="30">
        <v>181775</v>
      </c>
      <c r="O13" s="30">
        <v>181775</v>
      </c>
      <c r="P13" s="30">
        <v>187265</v>
      </c>
      <c r="Q13" s="30">
        <v>197284</v>
      </c>
      <c r="R13" s="30">
        <v>205175</v>
      </c>
      <c r="T13" s="111" t="e">
        <f>(J13/C13)^(1/7)-1</f>
        <v>#DIV/0!</v>
      </c>
      <c r="U13" s="110">
        <f>(J13-C13)/7</f>
        <v>24959.428571428572</v>
      </c>
      <c r="W13" s="111">
        <f t="shared" si="4"/>
        <v>2.714548302466091E-2</v>
      </c>
      <c r="X13" s="110">
        <f t="shared" si="5"/>
        <v>30459</v>
      </c>
    </row>
    <row r="14" spans="1:24">
      <c r="B14" s="30"/>
      <c r="K14" s="30"/>
      <c r="O14" s="30"/>
      <c r="P14" s="30"/>
      <c r="Q14" s="30"/>
      <c r="R14" s="30"/>
      <c r="T14" s="111"/>
      <c r="U14" s="110"/>
      <c r="W14" s="111" t="e">
        <f t="shared" si="4"/>
        <v>#DIV/0!</v>
      </c>
      <c r="X14" s="110">
        <f t="shared" si="5"/>
        <v>0</v>
      </c>
    </row>
    <row r="15" spans="1:24" ht="15">
      <c r="A15" s="32" t="s">
        <v>286</v>
      </c>
      <c r="B15">
        <f>SUBTOTAL(9,B16:B20)</f>
        <v>17441000</v>
      </c>
      <c r="C15">
        <f t="shared" ref="C15:M15" si="6">SUBTOTAL(9,C16:C20)</f>
        <v>17955000</v>
      </c>
      <c r="D15">
        <f t="shared" si="6"/>
        <v>18731800</v>
      </c>
      <c r="E15">
        <f t="shared" si="6"/>
        <v>19967400</v>
      </c>
      <c r="F15">
        <f t="shared" si="6"/>
        <v>20241818</v>
      </c>
      <c r="G15">
        <f t="shared" si="6"/>
        <v>21411985</v>
      </c>
      <c r="H15">
        <f t="shared" si="6"/>
        <v>21772966</v>
      </c>
      <c r="I15">
        <f t="shared" si="6"/>
        <v>22737747</v>
      </c>
      <c r="J15">
        <f t="shared" si="6"/>
        <v>23054291</v>
      </c>
      <c r="K15">
        <f t="shared" si="6"/>
        <v>23685479</v>
      </c>
      <c r="L15">
        <f t="shared" si="6"/>
        <v>23646382</v>
      </c>
      <c r="M15">
        <f t="shared" si="6"/>
        <v>23609963</v>
      </c>
      <c r="N15" s="30">
        <f>SUBTOTAL(9,N16:N20)</f>
        <v>23648185</v>
      </c>
      <c r="O15" s="30">
        <f t="shared" ref="O15:R15" si="7">SUBTOTAL(9,O16:O20)</f>
        <v>23104381</v>
      </c>
      <c r="P15" s="30">
        <f t="shared" si="7"/>
        <v>23655585</v>
      </c>
      <c r="Q15" s="30">
        <f t="shared" si="7"/>
        <v>24343562</v>
      </c>
      <c r="R15" s="30">
        <f t="shared" si="7"/>
        <v>25317306</v>
      </c>
      <c r="T15" s="111">
        <f t="shared" ref="T15:T77" si="8">(J15/C15)^(1/7)-1</f>
        <v>3.6357226732708803E-2</v>
      </c>
      <c r="U15" s="110">
        <f t="shared" ref="U15:U78" si="9">(J15-C15)/7</f>
        <v>728470.14285714284</v>
      </c>
      <c r="W15" s="111">
        <f t="shared" si="4"/>
        <v>1.5728457112094585E-2</v>
      </c>
      <c r="X15" s="110">
        <f t="shared" si="5"/>
        <v>2263015</v>
      </c>
    </row>
    <row r="16" spans="1:24">
      <c r="A16" t="s">
        <v>287</v>
      </c>
      <c r="B16">
        <v>11320200</v>
      </c>
      <c r="C16">
        <v>11735500</v>
      </c>
      <c r="D16">
        <v>12279600</v>
      </c>
      <c r="E16">
        <v>13126100</v>
      </c>
      <c r="F16">
        <v>13482904</v>
      </c>
      <c r="G16">
        <v>14406830</v>
      </c>
      <c r="H16">
        <v>14802009</v>
      </c>
      <c r="I16">
        <v>15593269</v>
      </c>
      <c r="J16">
        <v>15980104</v>
      </c>
      <c r="K16">
        <v>16500999</v>
      </c>
      <c r="L16">
        <v>16625103</v>
      </c>
      <c r="M16">
        <v>16724697</v>
      </c>
      <c r="N16" s="30">
        <v>16610966</v>
      </c>
      <c r="O16" s="30">
        <v>16266922</v>
      </c>
      <c r="P16" s="30">
        <v>16591851</v>
      </c>
      <c r="Q16" s="30">
        <v>17022600</v>
      </c>
      <c r="R16" s="30">
        <v>17703504</v>
      </c>
      <c r="T16" s="111">
        <f t="shared" si="8"/>
        <v>4.5090741969567416E-2</v>
      </c>
      <c r="U16" s="110">
        <f t="shared" si="9"/>
        <v>606372</v>
      </c>
      <c r="W16" s="111">
        <f t="shared" si="4"/>
        <v>1.721620925212175E-2</v>
      </c>
      <c r="X16" s="110">
        <f t="shared" si="5"/>
        <v>1723400</v>
      </c>
    </row>
    <row r="17" spans="1:24">
      <c r="A17" t="s">
        <v>288</v>
      </c>
      <c r="B17">
        <v>1881700</v>
      </c>
      <c r="C17">
        <v>1949900</v>
      </c>
      <c r="D17">
        <v>1983700</v>
      </c>
      <c r="E17">
        <v>2162100</v>
      </c>
      <c r="F17">
        <v>2148615</v>
      </c>
      <c r="G17">
        <v>2404565</v>
      </c>
      <c r="H17">
        <v>2437513</v>
      </c>
      <c r="I17">
        <v>2593320</v>
      </c>
      <c r="J17">
        <v>2581991</v>
      </c>
      <c r="K17">
        <v>2641785</v>
      </c>
      <c r="L17">
        <v>2652988</v>
      </c>
      <c r="M17">
        <v>2656227</v>
      </c>
      <c r="N17" s="30">
        <v>2628141</v>
      </c>
      <c r="O17" s="30">
        <v>2632074</v>
      </c>
      <c r="P17" s="30">
        <v>2773613</v>
      </c>
      <c r="Q17" s="30">
        <v>2965169</v>
      </c>
      <c r="R17" s="30">
        <v>3083776</v>
      </c>
      <c r="T17" s="111">
        <f t="shared" si="8"/>
        <v>4.0927160820354747E-2</v>
      </c>
      <c r="U17" s="110">
        <f t="shared" si="9"/>
        <v>90298.71428571429</v>
      </c>
      <c r="W17" s="111">
        <f t="shared" si="4"/>
        <v>3.0041406818767102E-2</v>
      </c>
      <c r="X17" s="110">
        <f t="shared" si="5"/>
        <v>501785</v>
      </c>
    </row>
    <row r="18" spans="1:24">
      <c r="A18" t="s">
        <v>289</v>
      </c>
      <c r="B18">
        <v>2187300</v>
      </c>
      <c r="C18">
        <v>2187000</v>
      </c>
      <c r="D18">
        <v>2362900</v>
      </c>
      <c r="E18">
        <v>2539100</v>
      </c>
      <c r="F18">
        <v>2530327</v>
      </c>
      <c r="G18">
        <v>2871802</v>
      </c>
      <c r="H18">
        <v>2999013</v>
      </c>
      <c r="I18">
        <v>3079438</v>
      </c>
      <c r="J18">
        <v>3091922</v>
      </c>
      <c r="K18">
        <v>3231381</v>
      </c>
      <c r="L18">
        <v>3184698</v>
      </c>
      <c r="M18">
        <v>3184698</v>
      </c>
      <c r="N18" s="30">
        <v>3204030</v>
      </c>
      <c r="O18" s="30">
        <v>3157561</v>
      </c>
      <c r="P18" s="30">
        <v>3209192</v>
      </c>
      <c r="Q18" s="30">
        <v>3257665</v>
      </c>
      <c r="R18" s="30">
        <v>3387972</v>
      </c>
      <c r="T18" s="111">
        <f t="shared" si="8"/>
        <v>5.0709891836724585E-2</v>
      </c>
      <c r="U18" s="110">
        <f t="shared" si="9"/>
        <v>129274.57142857143</v>
      </c>
      <c r="W18" s="111">
        <f t="shared" si="4"/>
        <v>1.5356485472889148E-2</v>
      </c>
      <c r="X18" s="110">
        <f t="shared" si="5"/>
        <v>296050</v>
      </c>
    </row>
    <row r="19" spans="1:24">
      <c r="A19" t="s">
        <v>290</v>
      </c>
      <c r="B19">
        <v>1786400</v>
      </c>
      <c r="C19">
        <v>1798500</v>
      </c>
      <c r="D19">
        <v>1803700</v>
      </c>
      <c r="E19">
        <v>1828500</v>
      </c>
      <c r="F19">
        <v>1753596</v>
      </c>
      <c r="G19">
        <v>1380265</v>
      </c>
      <c r="H19">
        <v>1165423</v>
      </c>
      <c r="I19">
        <v>1085421</v>
      </c>
      <c r="J19">
        <v>999857</v>
      </c>
      <c r="K19">
        <v>897298</v>
      </c>
      <c r="L19">
        <v>768567</v>
      </c>
      <c r="M19">
        <v>768567</v>
      </c>
      <c r="N19" s="30">
        <v>790022</v>
      </c>
      <c r="O19" s="30">
        <v>768567</v>
      </c>
      <c r="P19" s="30">
        <v>841133</v>
      </c>
      <c r="Q19" s="30">
        <v>850538</v>
      </c>
      <c r="R19" s="30">
        <v>884560</v>
      </c>
      <c r="T19" s="111">
        <f t="shared" si="8"/>
        <v>-8.0449997519709271E-2</v>
      </c>
      <c r="U19" s="110">
        <f t="shared" si="9"/>
        <v>-114091.85714285714</v>
      </c>
      <c r="W19" s="111">
        <f t="shared" si="4"/>
        <v>-2.0213237638348258E-2</v>
      </c>
      <c r="X19" s="110">
        <f t="shared" si="5"/>
        <v>-115297</v>
      </c>
    </row>
    <row r="20" spans="1:24">
      <c r="A20" t="s">
        <v>291</v>
      </c>
      <c r="B20">
        <v>265400</v>
      </c>
      <c r="C20">
        <v>284100</v>
      </c>
      <c r="D20">
        <v>301900</v>
      </c>
      <c r="E20">
        <v>311600</v>
      </c>
      <c r="F20">
        <v>326376</v>
      </c>
      <c r="G20">
        <v>348523</v>
      </c>
      <c r="H20">
        <v>369008</v>
      </c>
      <c r="I20">
        <v>386299</v>
      </c>
      <c r="J20">
        <v>400417</v>
      </c>
      <c r="K20">
        <v>414016</v>
      </c>
      <c r="L20">
        <v>415026</v>
      </c>
      <c r="M20">
        <v>275774</v>
      </c>
      <c r="N20" s="30">
        <v>415026</v>
      </c>
      <c r="O20" s="30">
        <v>279257</v>
      </c>
      <c r="P20" s="30">
        <v>239796</v>
      </c>
      <c r="Q20" s="30">
        <v>247590</v>
      </c>
      <c r="R20" s="30">
        <v>257494</v>
      </c>
      <c r="T20" s="111">
        <f t="shared" si="8"/>
        <v>5.0247389044327129E-2</v>
      </c>
      <c r="U20" s="110">
        <f t="shared" si="9"/>
        <v>16616.714285714286</v>
      </c>
      <c r="W20" s="111">
        <f t="shared" si="4"/>
        <v>-7.0942840620293435E-2</v>
      </c>
      <c r="X20" s="110">
        <f t="shared" si="5"/>
        <v>-142923</v>
      </c>
    </row>
    <row r="21" spans="1:24">
      <c r="O21" s="30"/>
      <c r="P21" s="30"/>
      <c r="Q21" s="30"/>
      <c r="R21" s="30"/>
      <c r="T21" s="111" t="e">
        <f t="shared" si="8"/>
        <v>#DIV/0!</v>
      </c>
      <c r="U21" s="110">
        <f t="shared" si="9"/>
        <v>0</v>
      </c>
      <c r="W21" s="111" t="e">
        <f t="shared" si="4"/>
        <v>#DIV/0!</v>
      </c>
      <c r="X21" s="110">
        <f t="shared" si="5"/>
        <v>0</v>
      </c>
    </row>
    <row r="22" spans="1:24" ht="15">
      <c r="A22" s="32" t="s">
        <v>292</v>
      </c>
      <c r="B22">
        <f>SUBTOTAL(9,B23:B29)</f>
        <v>24610400</v>
      </c>
      <c r="C22">
        <f t="shared" ref="C22:M22" si="10">SUBTOTAL(9,C23:C29)</f>
        <v>26796100</v>
      </c>
      <c r="D22">
        <f t="shared" si="10"/>
        <v>28714600</v>
      </c>
      <c r="E22">
        <f t="shared" si="10"/>
        <v>30947900</v>
      </c>
      <c r="F22">
        <f t="shared" si="10"/>
        <v>31844001</v>
      </c>
      <c r="G22">
        <f t="shared" si="10"/>
        <v>34548772</v>
      </c>
      <c r="H22">
        <f t="shared" si="10"/>
        <v>37229227</v>
      </c>
      <c r="I22">
        <f t="shared" si="10"/>
        <v>39904927</v>
      </c>
      <c r="J22">
        <f t="shared" si="10"/>
        <v>41815405</v>
      </c>
      <c r="K22">
        <f t="shared" si="10"/>
        <v>43501197</v>
      </c>
      <c r="L22">
        <f t="shared" si="10"/>
        <v>43808761</v>
      </c>
      <c r="M22">
        <f t="shared" si="10"/>
        <v>43595435</v>
      </c>
      <c r="N22" s="30">
        <f>SUBTOTAL(9,N23:N29)</f>
        <v>42915606</v>
      </c>
      <c r="O22" s="30">
        <f t="shared" ref="O22:R22" si="11">SUBTOTAL(9,O23:O29)</f>
        <v>42729786</v>
      </c>
      <c r="P22" s="30">
        <f t="shared" si="11"/>
        <v>44023967</v>
      </c>
      <c r="Q22" s="30">
        <f t="shared" si="11"/>
        <v>46969746</v>
      </c>
      <c r="R22" s="30">
        <f t="shared" si="11"/>
        <v>48412264</v>
      </c>
      <c r="T22" s="111">
        <f t="shared" si="8"/>
        <v>6.5636887469186611E-2</v>
      </c>
      <c r="U22" s="110">
        <f t="shared" si="9"/>
        <v>2145615</v>
      </c>
      <c r="W22" s="111">
        <f t="shared" si="4"/>
        <v>2.47152061156104E-2</v>
      </c>
      <c r="X22" s="110">
        <f t="shared" si="5"/>
        <v>6596859</v>
      </c>
    </row>
    <row r="23" spans="1:24">
      <c r="A23" t="s">
        <v>293</v>
      </c>
      <c r="B23">
        <v>7544000</v>
      </c>
      <c r="C23">
        <v>8649100</v>
      </c>
      <c r="D23">
        <v>9702800</v>
      </c>
      <c r="E23">
        <v>10089000</v>
      </c>
      <c r="F23">
        <v>10545059</v>
      </c>
      <c r="G23">
        <v>11440340</v>
      </c>
      <c r="H23">
        <v>12440931</v>
      </c>
      <c r="I23">
        <v>13334233</v>
      </c>
      <c r="J23">
        <v>14121449</v>
      </c>
      <c r="K23">
        <v>14735276</v>
      </c>
      <c r="L23">
        <v>15034057</v>
      </c>
      <c r="M23">
        <v>15569658</v>
      </c>
      <c r="N23" s="30">
        <v>14820518</v>
      </c>
      <c r="O23" s="30">
        <v>15238041</v>
      </c>
      <c r="P23" s="30">
        <v>15763497</v>
      </c>
      <c r="Q23" s="30">
        <v>17485289</v>
      </c>
      <c r="R23" s="30">
        <v>18564859</v>
      </c>
      <c r="T23" s="111">
        <f t="shared" si="8"/>
        <v>7.2544888920550221E-2</v>
      </c>
      <c r="U23" s="110">
        <f t="shared" si="9"/>
        <v>781764.14285714284</v>
      </c>
      <c r="W23" s="111">
        <f t="shared" si="4"/>
        <v>4.6651416487624164E-2</v>
      </c>
      <c r="X23" s="110">
        <f t="shared" si="5"/>
        <v>4443410</v>
      </c>
    </row>
    <row r="24" spans="1:24">
      <c r="A24" t="s">
        <v>294</v>
      </c>
      <c r="B24">
        <v>3073600</v>
      </c>
      <c r="C24">
        <v>3403500</v>
      </c>
      <c r="D24">
        <v>3526400</v>
      </c>
      <c r="E24">
        <v>3707600</v>
      </c>
      <c r="F24">
        <v>3793664</v>
      </c>
      <c r="G24">
        <v>3911403</v>
      </c>
      <c r="H24">
        <v>4075247</v>
      </c>
      <c r="I24">
        <v>4428390</v>
      </c>
      <c r="J24">
        <v>4743258</v>
      </c>
      <c r="K24">
        <v>4976548</v>
      </c>
      <c r="L24">
        <v>5019238</v>
      </c>
      <c r="M24">
        <v>5061149</v>
      </c>
      <c r="N24" s="30">
        <v>4918027</v>
      </c>
      <c r="O24" s="30">
        <v>4950323</v>
      </c>
      <c r="P24" s="30">
        <v>5107956</v>
      </c>
      <c r="Q24" s="30">
        <v>5386630</v>
      </c>
      <c r="R24" s="30">
        <v>5321497</v>
      </c>
      <c r="T24" s="111">
        <f t="shared" si="8"/>
        <v>4.8559306026975557E-2</v>
      </c>
      <c r="U24" s="110">
        <f t="shared" si="9"/>
        <v>191394</v>
      </c>
      <c r="W24" s="111">
        <f t="shared" si="4"/>
        <v>1.935669338224999E-2</v>
      </c>
      <c r="X24" s="110">
        <f t="shared" si="5"/>
        <v>578239</v>
      </c>
    </row>
    <row r="25" spans="1:24">
      <c r="A25" t="s">
        <v>295</v>
      </c>
      <c r="B25">
        <v>7620400</v>
      </c>
      <c r="C25">
        <v>8160300</v>
      </c>
      <c r="D25">
        <v>8595200</v>
      </c>
      <c r="E25">
        <v>9441200</v>
      </c>
      <c r="F25">
        <v>9687116</v>
      </c>
      <c r="G25">
        <v>10329573</v>
      </c>
      <c r="H25">
        <v>11193064</v>
      </c>
      <c r="I25">
        <v>11965912</v>
      </c>
      <c r="J25">
        <v>12233038</v>
      </c>
      <c r="K25">
        <v>12650627</v>
      </c>
      <c r="L25">
        <v>12393178</v>
      </c>
      <c r="M25">
        <v>11606619</v>
      </c>
      <c r="N25" s="30">
        <v>11982732</v>
      </c>
      <c r="O25" s="30">
        <v>11668571</v>
      </c>
      <c r="P25" s="30">
        <v>12209653</v>
      </c>
      <c r="Q25" s="30">
        <v>12748969</v>
      </c>
      <c r="R25" s="30">
        <v>12641158</v>
      </c>
      <c r="T25" s="111">
        <f t="shared" si="8"/>
        <v>5.9542335487394515E-2</v>
      </c>
      <c r="U25" s="110">
        <f t="shared" si="9"/>
        <v>581819.71428571432</v>
      </c>
      <c r="W25" s="111">
        <f t="shared" si="4"/>
        <v>5.48459797813039E-3</v>
      </c>
      <c r="X25" s="110">
        <f t="shared" si="5"/>
        <v>408120</v>
      </c>
    </row>
    <row r="26" spans="1:24">
      <c r="A26" t="s">
        <v>296</v>
      </c>
      <c r="B26">
        <v>634700</v>
      </c>
      <c r="C26">
        <v>582400</v>
      </c>
      <c r="D26">
        <v>726600</v>
      </c>
      <c r="E26">
        <v>1120300</v>
      </c>
      <c r="F26">
        <v>1216835</v>
      </c>
      <c r="G26">
        <v>1647194</v>
      </c>
      <c r="H26">
        <v>1982346</v>
      </c>
      <c r="I26">
        <v>2080813</v>
      </c>
      <c r="J26">
        <v>2419578</v>
      </c>
      <c r="K26">
        <v>2579073</v>
      </c>
      <c r="L26">
        <v>2654723</v>
      </c>
      <c r="M26">
        <v>2754939</v>
      </c>
      <c r="N26" s="30">
        <v>2640769</v>
      </c>
      <c r="O26" s="30">
        <v>2573061</v>
      </c>
      <c r="P26" s="30">
        <v>2513357</v>
      </c>
      <c r="Q26" s="30">
        <v>2685583</v>
      </c>
      <c r="R26" s="30">
        <v>2793006</v>
      </c>
      <c r="T26" s="111">
        <f t="shared" si="8"/>
        <v>0.22563104079093455</v>
      </c>
      <c r="U26" s="110">
        <f t="shared" si="9"/>
        <v>262454</v>
      </c>
      <c r="W26" s="111">
        <f t="shared" si="4"/>
        <v>2.4209281020382667E-2</v>
      </c>
      <c r="X26" s="110">
        <f t="shared" si="5"/>
        <v>373428</v>
      </c>
    </row>
    <row r="27" spans="1:24">
      <c r="A27" t="s">
        <v>297</v>
      </c>
      <c r="B27">
        <v>0</v>
      </c>
      <c r="C27">
        <v>0</v>
      </c>
      <c r="D27">
        <v>0</v>
      </c>
      <c r="E27">
        <v>0</v>
      </c>
      <c r="F27">
        <v>0</v>
      </c>
      <c r="G27">
        <v>115814</v>
      </c>
      <c r="H27">
        <v>111550</v>
      </c>
      <c r="I27">
        <v>389311</v>
      </c>
      <c r="J27">
        <v>424467</v>
      </c>
      <c r="K27">
        <v>531908</v>
      </c>
      <c r="L27">
        <v>613650</v>
      </c>
      <c r="M27">
        <v>613050</v>
      </c>
      <c r="N27" s="30">
        <v>612425</v>
      </c>
      <c r="O27" s="30">
        <v>586218</v>
      </c>
      <c r="P27" s="30">
        <v>616028</v>
      </c>
      <c r="Q27" s="30">
        <v>553018</v>
      </c>
      <c r="R27" s="30">
        <v>657076</v>
      </c>
      <c r="T27" s="111"/>
      <c r="U27" s="110">
        <f t="shared" si="9"/>
        <v>60638.142857142855</v>
      </c>
      <c r="W27" s="111">
        <f t="shared" si="4"/>
        <v>7.5545065567883096E-2</v>
      </c>
      <c r="X27" s="110">
        <f t="shared" si="5"/>
        <v>232609</v>
      </c>
    </row>
    <row r="28" spans="1:24">
      <c r="A28" t="s">
        <v>298</v>
      </c>
      <c r="B28">
        <v>1933800</v>
      </c>
      <c r="C28">
        <v>2078199.9999999998</v>
      </c>
      <c r="D28">
        <v>2140100</v>
      </c>
      <c r="E28">
        <v>2160000</v>
      </c>
      <c r="F28">
        <v>2113147</v>
      </c>
      <c r="G28">
        <v>2233805</v>
      </c>
      <c r="H28">
        <v>2314517</v>
      </c>
      <c r="I28">
        <v>2443327</v>
      </c>
      <c r="J28">
        <v>2471621</v>
      </c>
      <c r="K28">
        <v>2487998</v>
      </c>
      <c r="L28">
        <v>2593426</v>
      </c>
      <c r="M28">
        <v>2596193</v>
      </c>
      <c r="N28" s="30">
        <v>2475549</v>
      </c>
      <c r="O28" s="30">
        <v>2587186</v>
      </c>
      <c r="P28" s="30">
        <v>2567824</v>
      </c>
      <c r="Q28" s="30">
        <v>2673017</v>
      </c>
      <c r="R28" s="30">
        <v>2779938</v>
      </c>
      <c r="T28" s="111">
        <f t="shared" si="8"/>
        <v>2.5076700415741282E-2</v>
      </c>
      <c r="U28" s="110">
        <f t="shared" si="9"/>
        <v>56203.000000000036</v>
      </c>
      <c r="W28" s="111">
        <f t="shared" si="4"/>
        <v>1.9785593178615279E-2</v>
      </c>
      <c r="X28" s="110">
        <f t="shared" si="5"/>
        <v>308317</v>
      </c>
    </row>
    <row r="29" spans="1:24">
      <c r="A29" t="s">
        <v>299</v>
      </c>
      <c r="B29">
        <v>3803900</v>
      </c>
      <c r="C29">
        <v>3922600</v>
      </c>
      <c r="D29">
        <v>4023500</v>
      </c>
      <c r="E29">
        <v>4429800</v>
      </c>
      <c r="F29">
        <v>4488180</v>
      </c>
      <c r="G29">
        <v>4870643</v>
      </c>
      <c r="H29">
        <v>5111572</v>
      </c>
      <c r="I29">
        <v>5262941</v>
      </c>
      <c r="J29">
        <v>5401994</v>
      </c>
      <c r="K29">
        <v>5539767</v>
      </c>
      <c r="L29">
        <v>5500489</v>
      </c>
      <c r="M29">
        <v>5393827</v>
      </c>
      <c r="N29" s="30">
        <v>5465586</v>
      </c>
      <c r="O29" s="30">
        <v>5126386</v>
      </c>
      <c r="P29" s="30">
        <v>5245652</v>
      </c>
      <c r="Q29" s="30">
        <v>5437240</v>
      </c>
      <c r="R29" s="30">
        <v>5654730</v>
      </c>
      <c r="T29" s="111">
        <f t="shared" si="8"/>
        <v>4.6777300194888793E-2</v>
      </c>
      <c r="U29" s="110">
        <f t="shared" si="9"/>
        <v>211342</v>
      </c>
      <c r="W29" s="111">
        <f t="shared" si="4"/>
        <v>7.6498145272414497E-3</v>
      </c>
      <c r="X29" s="110">
        <f t="shared" si="5"/>
        <v>252736</v>
      </c>
    </row>
    <row r="30" spans="1:24">
      <c r="O30" s="30"/>
      <c r="P30" s="30"/>
      <c r="Q30" s="30"/>
      <c r="R30" s="30"/>
      <c r="T30" s="111"/>
      <c r="U30" s="110">
        <f t="shared" si="9"/>
        <v>0</v>
      </c>
      <c r="W30" s="111" t="e">
        <f t="shared" si="4"/>
        <v>#DIV/0!</v>
      </c>
      <c r="X30" s="110">
        <f t="shared" si="5"/>
        <v>0</v>
      </c>
    </row>
    <row r="31" spans="1:24" ht="15">
      <c r="A31" s="32" t="s">
        <v>300</v>
      </c>
      <c r="B31">
        <f>SUBTOTAL(9,B32:B33)</f>
        <v>13484700</v>
      </c>
      <c r="C31">
        <f t="shared" ref="C31:M31" si="12">SUBTOTAL(9,C32:C33)</f>
        <v>14950400</v>
      </c>
      <c r="D31">
        <f t="shared" si="12"/>
        <v>15996900</v>
      </c>
      <c r="E31">
        <f t="shared" si="12"/>
        <v>16079500</v>
      </c>
      <c r="F31">
        <f t="shared" si="12"/>
        <v>16356924</v>
      </c>
      <c r="G31">
        <f t="shared" si="12"/>
        <v>16523007</v>
      </c>
      <c r="H31">
        <f t="shared" si="12"/>
        <v>17594510</v>
      </c>
      <c r="I31">
        <f t="shared" si="12"/>
        <v>17885309</v>
      </c>
      <c r="J31">
        <f t="shared" si="12"/>
        <v>18462316</v>
      </c>
      <c r="K31">
        <f t="shared" si="12"/>
        <v>19091027</v>
      </c>
      <c r="L31">
        <f t="shared" si="12"/>
        <v>16634956</v>
      </c>
      <c r="M31">
        <f t="shared" si="12"/>
        <v>16387124</v>
      </c>
      <c r="N31" s="30">
        <f>SUBTOTAL(9,N32:N33)</f>
        <v>16524853</v>
      </c>
      <c r="O31" s="30">
        <f t="shared" ref="O31:R31" si="13">SUBTOTAL(9,O32:O33)</f>
        <v>16369317</v>
      </c>
      <c r="P31" s="30">
        <f t="shared" si="13"/>
        <v>16184715</v>
      </c>
      <c r="Q31" s="30">
        <f t="shared" si="13"/>
        <v>16666432</v>
      </c>
      <c r="R31" s="30">
        <f t="shared" si="13"/>
        <v>17196881</v>
      </c>
      <c r="T31" s="111">
        <f t="shared" si="8"/>
        <v>3.0600813871726196E-2</v>
      </c>
      <c r="U31" s="110">
        <f t="shared" si="9"/>
        <v>501702.28571428574</v>
      </c>
      <c r="W31" s="111">
        <f t="shared" si="4"/>
        <v>-1.1764196218265743E-2</v>
      </c>
      <c r="X31" s="110">
        <f t="shared" si="5"/>
        <v>-1265435</v>
      </c>
    </row>
    <row r="32" spans="1:24">
      <c r="A32" t="s">
        <v>301</v>
      </c>
      <c r="B32">
        <v>4408800</v>
      </c>
      <c r="C32">
        <v>4293700</v>
      </c>
      <c r="D32">
        <v>4276600</v>
      </c>
      <c r="E32">
        <v>4251200</v>
      </c>
      <c r="F32">
        <v>4415542</v>
      </c>
      <c r="G32">
        <v>4619304</v>
      </c>
      <c r="H32">
        <v>5963926</v>
      </c>
      <c r="I32">
        <v>6083146</v>
      </c>
      <c r="J32">
        <v>6016459</v>
      </c>
      <c r="K32">
        <v>6132787</v>
      </c>
      <c r="L32">
        <v>5049616</v>
      </c>
      <c r="M32">
        <v>4908343</v>
      </c>
      <c r="N32" s="30">
        <v>4912948</v>
      </c>
      <c r="O32" s="30">
        <v>4998755</v>
      </c>
      <c r="P32" s="30">
        <v>5076630</v>
      </c>
      <c r="Q32" s="30">
        <v>5046461</v>
      </c>
      <c r="R32" s="30">
        <v>5247985</v>
      </c>
      <c r="T32" s="111">
        <f t="shared" si="8"/>
        <v>4.9373022116457888E-2</v>
      </c>
      <c r="U32" s="110">
        <f t="shared" si="9"/>
        <v>246108.42857142858</v>
      </c>
      <c r="W32" s="111">
        <f t="shared" si="4"/>
        <v>-2.2518370984843994E-2</v>
      </c>
      <c r="X32" s="110">
        <f t="shared" si="5"/>
        <v>-768474</v>
      </c>
    </row>
    <row r="33" spans="1:24">
      <c r="A33" t="s">
        <v>302</v>
      </c>
      <c r="B33">
        <v>9075900</v>
      </c>
      <c r="C33">
        <v>10656700</v>
      </c>
      <c r="D33">
        <v>11720300</v>
      </c>
      <c r="E33">
        <v>11828300</v>
      </c>
      <c r="F33">
        <v>11941382</v>
      </c>
      <c r="G33">
        <v>11903703</v>
      </c>
      <c r="H33">
        <v>11630584</v>
      </c>
      <c r="I33">
        <v>11802163</v>
      </c>
      <c r="J33">
        <v>12445857</v>
      </c>
      <c r="K33">
        <v>12958240</v>
      </c>
      <c r="L33">
        <v>11585340</v>
      </c>
      <c r="M33">
        <v>11478781</v>
      </c>
      <c r="N33" s="30">
        <v>11611905</v>
      </c>
      <c r="O33" s="30">
        <v>11370562</v>
      </c>
      <c r="P33" s="30">
        <v>11108085</v>
      </c>
      <c r="Q33" s="30">
        <v>11619971</v>
      </c>
      <c r="R33" s="30">
        <v>11948896</v>
      </c>
      <c r="T33" s="111">
        <f t="shared" si="8"/>
        <v>2.2418894364173436E-2</v>
      </c>
      <c r="U33" s="110">
        <f t="shared" si="9"/>
        <v>255593.85714285713</v>
      </c>
      <c r="W33" s="111">
        <f t="shared" si="4"/>
        <v>-6.7684745345572006E-3</v>
      </c>
      <c r="X33" s="110">
        <f t="shared" si="5"/>
        <v>-496961</v>
      </c>
    </row>
    <row r="34" spans="1:24">
      <c r="O34" s="30"/>
      <c r="P34" s="30"/>
      <c r="Q34" s="30"/>
      <c r="R34" s="30"/>
      <c r="T34" s="111"/>
      <c r="U34" s="110">
        <f t="shared" si="9"/>
        <v>0</v>
      </c>
      <c r="W34" s="111" t="e">
        <f t="shared" si="4"/>
        <v>#DIV/0!</v>
      </c>
      <c r="X34" s="110">
        <f t="shared" si="5"/>
        <v>0</v>
      </c>
    </row>
    <row r="35" spans="1:24" ht="15">
      <c r="A35" s="32" t="s">
        <v>303</v>
      </c>
      <c r="B35" s="30">
        <f>SUBTOTAL(9,B36:B48)</f>
        <v>34774200</v>
      </c>
      <c r="C35" s="30">
        <f t="shared" ref="C35:M35" si="14">SUBTOTAL(9,C36:C48)</f>
        <v>47121700</v>
      </c>
      <c r="D35" s="30">
        <f t="shared" si="14"/>
        <v>56167800</v>
      </c>
      <c r="E35" s="30">
        <f t="shared" si="14"/>
        <v>62705100</v>
      </c>
      <c r="F35" s="30">
        <f t="shared" si="14"/>
        <v>68697185</v>
      </c>
      <c r="G35" s="30">
        <f t="shared" si="14"/>
        <v>74631479</v>
      </c>
      <c r="H35" s="30">
        <f t="shared" si="14"/>
        <v>84358349</v>
      </c>
      <c r="I35" s="30">
        <f t="shared" si="14"/>
        <v>91708197</v>
      </c>
      <c r="J35" s="30">
        <f t="shared" si="14"/>
        <v>96946085</v>
      </c>
      <c r="K35" s="30">
        <f t="shared" si="14"/>
        <v>100132992</v>
      </c>
      <c r="L35" s="30">
        <f t="shared" si="14"/>
        <v>102409839</v>
      </c>
      <c r="M35" s="30">
        <f t="shared" si="14"/>
        <v>98883635</v>
      </c>
      <c r="N35" s="30">
        <f>SUBTOTAL(9,N36:N46)</f>
        <v>100355020</v>
      </c>
      <c r="O35" s="30">
        <f>SUBTOTAL(9,O36:O46)</f>
        <v>98562579</v>
      </c>
      <c r="P35" s="30">
        <f>SUBTOTAL(9,P36:P46)</f>
        <v>105092425</v>
      </c>
      <c r="Q35" s="30">
        <f>SUBTOTAL(9,Q36:Q46)</f>
        <v>114239723</v>
      </c>
      <c r="R35" s="30">
        <f>SUBTOTAL(9,R36:R46)</f>
        <v>115201943</v>
      </c>
      <c r="T35" s="111">
        <f t="shared" si="8"/>
        <v>0.10855813948694548</v>
      </c>
      <c r="U35" s="110">
        <f t="shared" si="9"/>
        <v>7117769.2857142854</v>
      </c>
      <c r="W35" s="111">
        <f t="shared" si="4"/>
        <v>2.9172693396800176E-2</v>
      </c>
      <c r="X35" s="110">
        <f t="shared" si="5"/>
        <v>18255858</v>
      </c>
    </row>
    <row r="36" spans="1:24">
      <c r="A36" t="s">
        <v>304</v>
      </c>
      <c r="B36">
        <v>487000</v>
      </c>
      <c r="C36">
        <v>543200</v>
      </c>
      <c r="D36">
        <v>639000</v>
      </c>
      <c r="E36">
        <v>665100</v>
      </c>
      <c r="F36" s="30">
        <v>826994</v>
      </c>
      <c r="G36" s="30">
        <v>715548</v>
      </c>
      <c r="H36">
        <v>791364</v>
      </c>
      <c r="I36">
        <v>811082</v>
      </c>
      <c r="J36">
        <v>822260</v>
      </c>
      <c r="K36">
        <v>874126</v>
      </c>
      <c r="L36" s="30">
        <v>775372</v>
      </c>
      <c r="M36">
        <v>774201</v>
      </c>
      <c r="N36" s="30">
        <v>768631</v>
      </c>
      <c r="O36" s="30">
        <v>822711</v>
      </c>
      <c r="P36" s="30">
        <v>759680</v>
      </c>
      <c r="Q36" s="30">
        <v>800365</v>
      </c>
      <c r="R36" s="30">
        <v>831364</v>
      </c>
      <c r="T36" s="111">
        <f t="shared" si="8"/>
        <v>6.1014559002305457E-2</v>
      </c>
      <c r="U36" s="110">
        <f t="shared" si="9"/>
        <v>39865.714285714283</v>
      </c>
      <c r="W36" s="111">
        <f t="shared" si="4"/>
        <v>1.8368647525768278E-3</v>
      </c>
      <c r="X36" s="110">
        <f t="shared" si="5"/>
        <v>9104</v>
      </c>
    </row>
    <row r="37" spans="1:24">
      <c r="A37" t="s">
        <v>305</v>
      </c>
      <c r="B37">
        <v>193700</v>
      </c>
      <c r="C37">
        <v>202400</v>
      </c>
      <c r="D37">
        <v>216200</v>
      </c>
      <c r="E37">
        <v>313600</v>
      </c>
      <c r="F37" s="30">
        <v>356487</v>
      </c>
      <c r="G37" s="30">
        <v>411913</v>
      </c>
      <c r="H37">
        <v>438118</v>
      </c>
      <c r="I37">
        <v>425006</v>
      </c>
      <c r="J37">
        <v>395315</v>
      </c>
      <c r="K37">
        <v>362958</v>
      </c>
      <c r="L37" s="30">
        <v>345333</v>
      </c>
      <c r="M37">
        <v>344963</v>
      </c>
      <c r="N37" s="30">
        <v>355469</v>
      </c>
      <c r="O37" s="30">
        <v>343201</v>
      </c>
      <c r="P37" s="30">
        <v>335497</v>
      </c>
      <c r="Q37" s="30">
        <v>346323</v>
      </c>
      <c r="R37" s="30">
        <v>359873</v>
      </c>
      <c r="T37" s="111">
        <f t="shared" si="8"/>
        <v>0.10035609924743683</v>
      </c>
      <c r="U37" s="110">
        <f t="shared" si="9"/>
        <v>27559.285714285714</v>
      </c>
      <c r="W37" s="111">
        <f t="shared" si="4"/>
        <v>-1.553338031725271E-2</v>
      </c>
      <c r="X37" s="110">
        <f t="shared" si="5"/>
        <v>-35442</v>
      </c>
    </row>
    <row r="38" spans="1:24">
      <c r="A38" t="s">
        <v>306</v>
      </c>
      <c r="B38">
        <v>83800</v>
      </c>
      <c r="C38">
        <v>106000</v>
      </c>
      <c r="D38">
        <v>198500</v>
      </c>
      <c r="E38">
        <v>279300</v>
      </c>
      <c r="F38" s="30">
        <v>216479</v>
      </c>
      <c r="G38" s="30">
        <v>204523</v>
      </c>
      <c r="H38">
        <v>161225</v>
      </c>
      <c r="I38">
        <v>389731</v>
      </c>
      <c r="J38">
        <v>412092</v>
      </c>
      <c r="K38">
        <v>428603</v>
      </c>
      <c r="L38" s="30">
        <v>436453</v>
      </c>
      <c r="M38">
        <v>270951</v>
      </c>
      <c r="N38" s="30">
        <v>430733</v>
      </c>
      <c r="O38" s="30">
        <v>246848</v>
      </c>
      <c r="P38" s="30">
        <v>290675</v>
      </c>
      <c r="Q38" s="30">
        <v>374602</v>
      </c>
      <c r="R38" s="30">
        <v>389111</v>
      </c>
      <c r="T38" s="111">
        <f t="shared" si="8"/>
        <v>0.21406290119272087</v>
      </c>
      <c r="U38" s="110">
        <f t="shared" si="9"/>
        <v>43727.428571428572</v>
      </c>
      <c r="W38" s="111">
        <f t="shared" si="4"/>
        <v>-9.5180761914392953E-3</v>
      </c>
      <c r="X38" s="110">
        <f t="shared" si="5"/>
        <v>-22981</v>
      </c>
    </row>
    <row r="39" spans="1:24">
      <c r="A39" t="s">
        <v>307</v>
      </c>
      <c r="B39">
        <v>0</v>
      </c>
      <c r="C39">
        <v>0</v>
      </c>
      <c r="D39">
        <v>0</v>
      </c>
      <c r="E39">
        <v>0</v>
      </c>
      <c r="F39" s="30">
        <v>0</v>
      </c>
      <c r="G39" s="30">
        <v>0</v>
      </c>
      <c r="H39">
        <v>0</v>
      </c>
      <c r="I39" t="s">
        <v>4</v>
      </c>
      <c r="J39" t="s">
        <v>4</v>
      </c>
      <c r="K39">
        <v>28691</v>
      </c>
      <c r="L39" s="30">
        <v>4862823</v>
      </c>
      <c r="M39">
        <v>5356321</v>
      </c>
      <c r="N39" s="30">
        <v>4380804</v>
      </c>
      <c r="O39" s="30">
        <v>5432905</v>
      </c>
      <c r="P39" s="30">
        <v>6631160</v>
      </c>
      <c r="Q39" s="30">
        <v>7844319</v>
      </c>
      <c r="R39" s="30">
        <v>8002799</v>
      </c>
      <c r="T39" s="111"/>
      <c r="U39" s="110" t="e">
        <f t="shared" si="9"/>
        <v>#VALUE!</v>
      </c>
      <c r="W39" s="111" t="e">
        <f t="shared" si="4"/>
        <v>#VALUE!</v>
      </c>
      <c r="X39" s="110" t="e">
        <f t="shared" si="5"/>
        <v>#VALUE!</v>
      </c>
    </row>
    <row r="40" spans="1:24">
      <c r="A40" t="s">
        <v>308</v>
      </c>
      <c r="F40" s="30"/>
      <c r="G40" s="30"/>
      <c r="L40" s="30"/>
      <c r="N40" s="30">
        <v>0</v>
      </c>
      <c r="O40" s="30">
        <v>0</v>
      </c>
      <c r="P40" s="30">
        <v>0</v>
      </c>
      <c r="Q40" s="30">
        <v>339085</v>
      </c>
      <c r="R40" s="30">
        <v>371360</v>
      </c>
      <c r="T40" s="111" t="e">
        <f t="shared" si="8"/>
        <v>#DIV/0!</v>
      </c>
      <c r="U40" s="110">
        <f t="shared" si="9"/>
        <v>0</v>
      </c>
      <c r="W40" s="111" t="e">
        <f t="shared" si="4"/>
        <v>#DIV/0!</v>
      </c>
      <c r="X40" s="110">
        <f t="shared" si="5"/>
        <v>371360</v>
      </c>
    </row>
    <row r="41" spans="1:24">
      <c r="A41" t="s">
        <v>309</v>
      </c>
      <c r="B41">
        <v>0</v>
      </c>
      <c r="C41">
        <v>0</v>
      </c>
      <c r="D41">
        <v>0</v>
      </c>
      <c r="E41">
        <v>0</v>
      </c>
      <c r="F41" s="30">
        <v>0</v>
      </c>
      <c r="G41" s="30">
        <v>0</v>
      </c>
      <c r="H41">
        <v>1333207</v>
      </c>
      <c r="I41">
        <v>1442778</v>
      </c>
      <c r="J41">
        <v>1524396</v>
      </c>
      <c r="K41">
        <v>1585921</v>
      </c>
      <c r="L41" s="30">
        <v>1589945</v>
      </c>
      <c r="M41">
        <v>1589945</v>
      </c>
      <c r="N41" s="30">
        <v>1581268</v>
      </c>
      <c r="O41" s="30">
        <v>1594955</v>
      </c>
      <c r="P41" s="30">
        <v>1684382</v>
      </c>
      <c r="Q41" s="30">
        <v>1675675</v>
      </c>
      <c r="R41" s="30">
        <v>1790972</v>
      </c>
      <c r="T41" s="111" t="e">
        <f t="shared" si="8"/>
        <v>#DIV/0!</v>
      </c>
      <c r="U41" s="110">
        <f t="shared" si="9"/>
        <v>217770.85714285713</v>
      </c>
      <c r="W41" s="111">
        <f t="shared" si="4"/>
        <v>2.7224019551787659E-2</v>
      </c>
      <c r="X41" s="110">
        <f t="shared" si="5"/>
        <v>266576</v>
      </c>
    </row>
    <row r="42" spans="1:24">
      <c r="A42" t="s">
        <v>310</v>
      </c>
      <c r="B42">
        <v>6957600</v>
      </c>
      <c r="C42">
        <v>7531500</v>
      </c>
      <c r="D42">
        <v>7963800</v>
      </c>
      <c r="E42">
        <v>9480900</v>
      </c>
      <c r="F42" s="30">
        <v>9132328</v>
      </c>
      <c r="G42" s="30">
        <v>9363974</v>
      </c>
      <c r="H42">
        <v>9984212</v>
      </c>
      <c r="I42">
        <v>10098053</v>
      </c>
      <c r="J42">
        <v>10502901</v>
      </c>
      <c r="K42">
        <v>11133147</v>
      </c>
      <c r="L42" s="30">
        <v>10886680</v>
      </c>
      <c r="M42">
        <v>10898568</v>
      </c>
      <c r="N42" s="30">
        <v>10621003</v>
      </c>
      <c r="O42" s="30">
        <v>10544732</v>
      </c>
      <c r="P42" s="30">
        <v>10816402</v>
      </c>
      <c r="Q42" s="30">
        <v>11831855</v>
      </c>
      <c r="R42" s="30">
        <v>12014333</v>
      </c>
      <c r="T42" s="111">
        <f t="shared" si="8"/>
        <v>4.8654782012109932E-2</v>
      </c>
      <c r="U42" s="110">
        <f t="shared" si="9"/>
        <v>424485.85714285716</v>
      </c>
      <c r="W42" s="111">
        <f t="shared" si="4"/>
        <v>2.2661089734073103E-2</v>
      </c>
      <c r="X42" s="110">
        <f t="shared" si="5"/>
        <v>1511432</v>
      </c>
    </row>
    <row r="43" spans="1:24">
      <c r="A43" t="s">
        <v>311</v>
      </c>
      <c r="B43">
        <v>6328900</v>
      </c>
      <c r="C43">
        <v>7094100</v>
      </c>
      <c r="D43">
        <v>7787300</v>
      </c>
      <c r="E43">
        <v>8058300</v>
      </c>
      <c r="F43" s="30">
        <v>8930272</v>
      </c>
      <c r="G43" s="30">
        <v>9269796</v>
      </c>
      <c r="H43">
        <v>9545559</v>
      </c>
      <c r="I43">
        <v>9851009</v>
      </c>
      <c r="J43">
        <v>9900924</v>
      </c>
      <c r="K43">
        <v>10383943</v>
      </c>
      <c r="L43" s="30">
        <v>10022418</v>
      </c>
      <c r="M43">
        <v>10102588</v>
      </c>
      <c r="N43" s="30">
        <v>9871164</v>
      </c>
      <c r="O43" s="30">
        <v>9597355</v>
      </c>
      <c r="P43" s="30">
        <v>10046226</v>
      </c>
      <c r="Q43" s="30">
        <v>11246357</v>
      </c>
      <c r="R43" s="30">
        <v>11255449</v>
      </c>
      <c r="T43" s="111">
        <f t="shared" si="8"/>
        <v>4.8775736918271528E-2</v>
      </c>
      <c r="U43" s="110">
        <f t="shared" si="9"/>
        <v>400974.85714285716</v>
      </c>
      <c r="W43" s="111">
        <f t="shared" si="4"/>
        <v>2.1600702589968046E-2</v>
      </c>
      <c r="X43" s="110">
        <f t="shared" si="5"/>
        <v>1354525</v>
      </c>
    </row>
    <row r="44" spans="1:24">
      <c r="A44" t="s">
        <v>312</v>
      </c>
      <c r="B44">
        <v>6631600</v>
      </c>
      <c r="C44">
        <v>7820300</v>
      </c>
      <c r="D44">
        <v>8540100</v>
      </c>
      <c r="E44">
        <v>9539300</v>
      </c>
      <c r="F44" s="30">
        <v>10095510</v>
      </c>
      <c r="G44" s="30">
        <v>10755361</v>
      </c>
      <c r="H44">
        <v>11321458</v>
      </c>
      <c r="I44">
        <v>12247217</v>
      </c>
      <c r="J44">
        <v>12909347</v>
      </c>
      <c r="K44">
        <v>12860391</v>
      </c>
      <c r="L44" s="30">
        <v>11679264</v>
      </c>
      <c r="M44">
        <v>11186803</v>
      </c>
      <c r="N44" s="30">
        <v>11537366</v>
      </c>
      <c r="O44" s="30">
        <v>11175224</v>
      </c>
      <c r="P44" s="30">
        <v>11774264</v>
      </c>
      <c r="Q44" s="30">
        <v>12382121</v>
      </c>
      <c r="R44" s="30">
        <v>12964470</v>
      </c>
      <c r="T44" s="111">
        <f t="shared" si="8"/>
        <v>7.4229973086772816E-2</v>
      </c>
      <c r="U44" s="110">
        <f t="shared" si="9"/>
        <v>727006.71428571432</v>
      </c>
      <c r="W44" s="111">
        <f t="shared" si="4"/>
        <v>7.1040492319340842E-4</v>
      </c>
      <c r="X44" s="110">
        <f t="shared" si="5"/>
        <v>55123</v>
      </c>
    </row>
    <row r="45" spans="1:24">
      <c r="A45" s="25" t="s">
        <v>811</v>
      </c>
      <c r="B45">
        <v>5442300</v>
      </c>
      <c r="C45">
        <v>6439900</v>
      </c>
      <c r="D45">
        <v>8571000</v>
      </c>
      <c r="E45">
        <v>10351400</v>
      </c>
      <c r="F45">
        <v>10500497</v>
      </c>
      <c r="G45">
        <v>12207922</v>
      </c>
      <c r="H45">
        <v>13819561</v>
      </c>
      <c r="I45">
        <v>15797616</v>
      </c>
      <c r="J45">
        <v>18141624</v>
      </c>
      <c r="K45">
        <v>18285657</v>
      </c>
      <c r="L45">
        <v>17328358</v>
      </c>
      <c r="M45">
        <v>16432741</v>
      </c>
      <c r="N45" s="30">
        <v>16909290</v>
      </c>
      <c r="O45" s="30">
        <v>16345562</v>
      </c>
      <c r="P45" s="30">
        <v>17395378</v>
      </c>
      <c r="Q45" s="30">
        <v>17907623</v>
      </c>
      <c r="R45" s="30">
        <v>17748144</v>
      </c>
      <c r="T45" s="111">
        <f t="shared" si="8"/>
        <v>0.1594625339385396</v>
      </c>
      <c r="U45" s="110">
        <f t="shared" si="9"/>
        <v>1671674.857142857</v>
      </c>
      <c r="W45" s="111">
        <f t="shared" si="4"/>
        <v>-3.647999741358654E-3</v>
      </c>
      <c r="X45" s="110">
        <f t="shared" si="5"/>
        <v>-393480</v>
      </c>
    </row>
    <row r="46" spans="1:24">
      <c r="A46" t="s">
        <v>313</v>
      </c>
      <c r="B46">
        <v>8649300</v>
      </c>
      <c r="C46">
        <v>17384300</v>
      </c>
      <c r="D46">
        <v>22251900</v>
      </c>
      <c r="E46">
        <v>24017200</v>
      </c>
      <c r="F46">
        <v>28638618</v>
      </c>
      <c r="G46">
        <v>31702442</v>
      </c>
      <c r="H46">
        <v>36963645</v>
      </c>
      <c r="I46">
        <v>40645705</v>
      </c>
      <c r="J46">
        <v>42337226</v>
      </c>
      <c r="K46">
        <v>44189555</v>
      </c>
      <c r="L46">
        <v>44483193</v>
      </c>
      <c r="M46">
        <v>41926554</v>
      </c>
      <c r="N46" s="30">
        <v>43899292</v>
      </c>
      <c r="O46" s="30">
        <v>42459086</v>
      </c>
      <c r="P46" s="30">
        <v>45358761</v>
      </c>
      <c r="Q46" s="30">
        <v>49491398</v>
      </c>
      <c r="R46" s="30">
        <v>49474068</v>
      </c>
      <c r="T46" s="111">
        <f t="shared" si="8"/>
        <v>0.13559533219862918</v>
      </c>
      <c r="U46" s="110">
        <f t="shared" si="9"/>
        <v>3564703.7142857141</v>
      </c>
      <c r="W46" s="111">
        <f t="shared" si="4"/>
        <v>2.6303642888787282E-2</v>
      </c>
      <c r="X46" s="110">
        <f t="shared" si="5"/>
        <v>7136842</v>
      </c>
    </row>
    <row r="47" spans="1:24">
      <c r="O47" s="30"/>
      <c r="P47" s="30"/>
      <c r="Q47" s="30"/>
      <c r="R47" s="30"/>
      <c r="T47" s="111" t="e">
        <f t="shared" si="8"/>
        <v>#DIV/0!</v>
      </c>
      <c r="U47" s="110">
        <f t="shared" si="9"/>
        <v>0</v>
      </c>
      <c r="W47" s="111" t="e">
        <f t="shared" si="4"/>
        <v>#DIV/0!</v>
      </c>
      <c r="X47" s="110">
        <f t="shared" si="5"/>
        <v>0</v>
      </c>
    </row>
    <row r="48" spans="1:24" ht="15">
      <c r="A48" s="32" t="s">
        <v>314</v>
      </c>
      <c r="B48" s="30">
        <f>SUBTOTAL(9,B49:B52)</f>
        <v>16029000</v>
      </c>
      <c r="C48" s="30">
        <f t="shared" ref="C48:M48" si="15">SUBTOTAL(9,C49:C52)</f>
        <v>18163400</v>
      </c>
      <c r="D48" s="30">
        <f t="shared" si="15"/>
        <v>16987200</v>
      </c>
      <c r="E48" s="30">
        <f t="shared" si="15"/>
        <v>18552800</v>
      </c>
      <c r="F48" s="30">
        <f t="shared" si="15"/>
        <v>17189859</v>
      </c>
      <c r="G48" s="30">
        <f t="shared" si="15"/>
        <v>17316801</v>
      </c>
      <c r="H48" s="30">
        <f t="shared" si="15"/>
        <v>18556564</v>
      </c>
      <c r="I48" s="30">
        <f t="shared" si="15"/>
        <v>19482180</v>
      </c>
      <c r="J48" s="30">
        <f t="shared" si="15"/>
        <v>20366487</v>
      </c>
      <c r="K48" s="30">
        <f t="shared" si="15"/>
        <v>21032262</v>
      </c>
      <c r="L48" s="30">
        <f t="shared" si="15"/>
        <v>21430702</v>
      </c>
      <c r="M48" s="30">
        <f t="shared" si="15"/>
        <v>20841539</v>
      </c>
      <c r="N48" s="30">
        <f>SUBTOTAL(9,N49:N52)</f>
        <v>20656527</v>
      </c>
      <c r="O48" s="30">
        <f t="shared" ref="O48:R48" si="16">SUBTOTAL(9,O49:O52)</f>
        <v>20734793</v>
      </c>
      <c r="P48" s="30">
        <f t="shared" si="16"/>
        <v>22617459</v>
      </c>
      <c r="Q48" s="30">
        <f t="shared" si="16"/>
        <v>26541225</v>
      </c>
      <c r="R48" s="30">
        <f t="shared" si="16"/>
        <v>27473259</v>
      </c>
      <c r="T48" s="111">
        <f t="shared" si="8"/>
        <v>1.6489064979379187E-2</v>
      </c>
      <c r="U48" s="110">
        <f t="shared" si="9"/>
        <v>314726.71428571426</v>
      </c>
      <c r="W48" s="111">
        <f t="shared" si="4"/>
        <v>5.1152375276588558E-2</v>
      </c>
      <c r="X48" s="110">
        <f t="shared" si="5"/>
        <v>7106772</v>
      </c>
    </row>
    <row r="49" spans="1:24">
      <c r="A49" t="s">
        <v>315</v>
      </c>
      <c r="B49" s="30">
        <v>10271800</v>
      </c>
      <c r="C49" s="30">
        <v>11587100</v>
      </c>
      <c r="D49" s="30">
        <v>9653000</v>
      </c>
      <c r="E49" s="30">
        <v>10691400</v>
      </c>
      <c r="F49" s="30">
        <v>10889790</v>
      </c>
      <c r="G49" s="30">
        <v>10726298</v>
      </c>
      <c r="H49" s="30">
        <v>11572850</v>
      </c>
      <c r="I49" s="30">
        <v>12092465</v>
      </c>
      <c r="J49" s="30">
        <v>12679084</v>
      </c>
      <c r="K49" s="30">
        <v>13036033</v>
      </c>
      <c r="L49" s="30">
        <v>13367672</v>
      </c>
      <c r="M49" s="30">
        <v>12930862</v>
      </c>
      <c r="N49" s="30">
        <v>12762021</v>
      </c>
      <c r="O49" s="30">
        <v>12984060</v>
      </c>
      <c r="P49" s="30">
        <v>14775254</v>
      </c>
      <c r="Q49" s="30">
        <v>18200374</v>
      </c>
      <c r="R49" s="30">
        <v>18953423</v>
      </c>
      <c r="T49" s="111">
        <f t="shared" si="8"/>
        <v>1.2949021254172077E-2</v>
      </c>
      <c r="U49" s="110">
        <f t="shared" si="9"/>
        <v>155997.71428571429</v>
      </c>
      <c r="W49" s="111">
        <f t="shared" si="4"/>
        <v>6.9300974689978645E-2</v>
      </c>
      <c r="X49" s="110">
        <f t="shared" si="5"/>
        <v>6274339</v>
      </c>
    </row>
    <row r="50" spans="1:24">
      <c r="A50" t="s">
        <v>316</v>
      </c>
      <c r="B50" s="30">
        <v>1393100</v>
      </c>
      <c r="C50" s="30">
        <v>1741900</v>
      </c>
      <c r="D50" s="30">
        <v>2152500</v>
      </c>
      <c r="E50" s="30">
        <v>2278300</v>
      </c>
      <c r="F50" s="30">
        <v>2371006</v>
      </c>
      <c r="G50" s="30">
        <v>2434361</v>
      </c>
      <c r="H50" s="30">
        <v>2553460</v>
      </c>
      <c r="I50" s="30">
        <v>2775159</v>
      </c>
      <c r="J50" s="30">
        <v>2818101</v>
      </c>
      <c r="K50" s="30">
        <v>2832478</v>
      </c>
      <c r="L50" s="30">
        <v>2927685</v>
      </c>
      <c r="M50" s="30">
        <v>2884892</v>
      </c>
      <c r="N50" s="30">
        <v>2907765</v>
      </c>
      <c r="O50" s="30">
        <v>2906666</v>
      </c>
      <c r="P50" s="30">
        <v>2778484</v>
      </c>
      <c r="Q50" s="30">
        <v>2859694</v>
      </c>
      <c r="R50" s="30">
        <v>2972694</v>
      </c>
      <c r="T50" s="111">
        <f t="shared" si="8"/>
        <v>7.1143407640969381E-2</v>
      </c>
      <c r="U50" s="110">
        <f t="shared" si="9"/>
        <v>153743</v>
      </c>
      <c r="W50" s="111">
        <f t="shared" si="4"/>
        <v>8.9406238286551254E-3</v>
      </c>
      <c r="X50" s="110">
        <f t="shared" si="5"/>
        <v>154593</v>
      </c>
    </row>
    <row r="51" spans="1:24">
      <c r="A51" s="25" t="s">
        <v>812</v>
      </c>
      <c r="B51" s="30">
        <v>2129400</v>
      </c>
      <c r="C51" s="30">
        <v>2360200</v>
      </c>
      <c r="D51" s="30">
        <v>2597100</v>
      </c>
      <c r="E51" s="30">
        <v>2777000</v>
      </c>
      <c r="F51" s="30">
        <v>1003241</v>
      </c>
      <c r="G51" s="30">
        <v>1033995</v>
      </c>
      <c r="H51" s="30">
        <v>1100903</v>
      </c>
      <c r="I51" s="30">
        <v>1169914</v>
      </c>
      <c r="J51" s="30">
        <v>1215155</v>
      </c>
      <c r="K51" s="30">
        <v>1273754</v>
      </c>
      <c r="L51" s="30">
        <v>1225879</v>
      </c>
      <c r="M51" s="30">
        <v>1184336</v>
      </c>
      <c r="N51" s="30">
        <v>1222672</v>
      </c>
      <c r="O51" s="30">
        <v>1146433</v>
      </c>
      <c r="P51" s="30">
        <v>1199721</v>
      </c>
      <c r="Q51" s="30">
        <v>1256841</v>
      </c>
      <c r="R51" s="30">
        <v>1299456</v>
      </c>
      <c r="T51" s="111">
        <f t="shared" si="8"/>
        <v>-9.0480868254423474E-2</v>
      </c>
      <c r="U51" s="110">
        <f t="shared" si="9"/>
        <v>-163577.85714285713</v>
      </c>
      <c r="W51" s="111">
        <f t="shared" si="4"/>
        <v>1.1241731098820651E-2</v>
      </c>
      <c r="X51" s="110">
        <f t="shared" si="5"/>
        <v>84301</v>
      </c>
    </row>
    <row r="52" spans="1:24">
      <c r="A52" t="s">
        <v>317</v>
      </c>
      <c r="B52" s="30">
        <v>2234700</v>
      </c>
      <c r="C52" s="30">
        <v>2474200</v>
      </c>
      <c r="D52" s="30">
        <v>2584600</v>
      </c>
      <c r="E52" s="30">
        <v>2806100</v>
      </c>
      <c r="F52" s="30">
        <v>2925822</v>
      </c>
      <c r="G52" s="30">
        <v>3122147</v>
      </c>
      <c r="H52" s="30">
        <v>3329351</v>
      </c>
      <c r="I52" s="30">
        <v>3444642</v>
      </c>
      <c r="J52" s="30">
        <v>3654147</v>
      </c>
      <c r="K52" s="30">
        <v>3889997</v>
      </c>
      <c r="L52" s="30">
        <v>3909466</v>
      </c>
      <c r="M52" s="30">
        <v>3841449</v>
      </c>
      <c r="N52" s="30">
        <v>3764069</v>
      </c>
      <c r="O52" s="30">
        <v>3697634</v>
      </c>
      <c r="P52" s="30">
        <v>3864000</v>
      </c>
      <c r="Q52" s="30">
        <v>4224316</v>
      </c>
      <c r="R52" s="30">
        <v>4247686</v>
      </c>
      <c r="T52" s="111">
        <f t="shared" si="8"/>
        <v>5.7287335780349835E-2</v>
      </c>
      <c r="U52" s="110">
        <f t="shared" si="9"/>
        <v>168563.85714285713</v>
      </c>
      <c r="W52" s="111">
        <f t="shared" si="4"/>
        <v>2.5402562620282065E-2</v>
      </c>
      <c r="X52" s="110">
        <f t="shared" si="5"/>
        <v>593539</v>
      </c>
    </row>
    <row r="53" spans="1:24">
      <c r="B53" s="30"/>
      <c r="C53" s="30"/>
      <c r="D53" s="30"/>
      <c r="E53" s="30"/>
      <c r="F53" s="30"/>
      <c r="G53" s="30"/>
      <c r="H53" s="30"/>
      <c r="I53" s="30"/>
      <c r="J53" s="30"/>
      <c r="K53" s="30"/>
      <c r="L53" s="30"/>
      <c r="M53" s="30"/>
      <c r="O53" s="30"/>
      <c r="P53" s="30"/>
      <c r="Q53" s="30"/>
      <c r="R53" s="30"/>
      <c r="T53" s="111" t="e">
        <f t="shared" si="8"/>
        <v>#DIV/0!</v>
      </c>
      <c r="U53" s="110">
        <f t="shared" si="9"/>
        <v>0</v>
      </c>
      <c r="W53" s="111" t="e">
        <f t="shared" si="4"/>
        <v>#DIV/0!</v>
      </c>
      <c r="X53" s="110">
        <f t="shared" si="5"/>
        <v>0</v>
      </c>
    </row>
    <row r="54" spans="1:24">
      <c r="A54" s="24" t="s">
        <v>318</v>
      </c>
      <c r="B54" s="30">
        <f>SUBTOTAL(9,B55:B80)</f>
        <v>556782600</v>
      </c>
      <c r="C54" s="30">
        <f>SUBTOTAL(9,C55:C80)</f>
        <v>606723800</v>
      </c>
      <c r="D54" s="30">
        <f>SUBTOTAL(9,D55:D80)</f>
        <v>649217000</v>
      </c>
      <c r="E54" s="30">
        <f>SUBTOTAL(9,E55:E80)</f>
        <v>684025100</v>
      </c>
      <c r="F54" s="30">
        <f>SUBTOTAL(9,F55:F80)</f>
        <v>706801814</v>
      </c>
      <c r="G54" s="30">
        <f t="shared" ref="G54:M54" si="17">SUBTOTAL(9,G55:G80)</f>
        <v>738642669</v>
      </c>
      <c r="H54" s="30">
        <f t="shared" si="17"/>
        <v>782809440</v>
      </c>
      <c r="I54" s="30">
        <f t="shared" si="17"/>
        <v>815775121</v>
      </c>
      <c r="J54" s="30">
        <f t="shared" si="17"/>
        <v>846008033</v>
      </c>
      <c r="K54" s="30">
        <f t="shared" si="17"/>
        <v>875932602</v>
      </c>
      <c r="L54" s="30">
        <f t="shared" si="17"/>
        <v>881520079</v>
      </c>
      <c r="M54" s="30">
        <f t="shared" si="17"/>
        <v>893906809</v>
      </c>
      <c r="N54" s="30">
        <f>SUBTOTAL(9,N55:N80)</f>
        <v>862775216</v>
      </c>
      <c r="O54" s="30">
        <f t="shared" ref="O54:R54" si="18">SUBTOTAL(9,O55:O80)</f>
        <v>852864609</v>
      </c>
      <c r="P54" s="30">
        <f t="shared" si="18"/>
        <v>890933853</v>
      </c>
      <c r="Q54" s="30">
        <f t="shared" si="18"/>
        <v>956411397</v>
      </c>
      <c r="R54" s="30">
        <f t="shared" si="18"/>
        <v>993365359</v>
      </c>
      <c r="T54" s="111">
        <f t="shared" si="8"/>
        <v>4.8639488614676596E-2</v>
      </c>
      <c r="U54" s="110">
        <f t="shared" si="9"/>
        <v>34183461.857142858</v>
      </c>
      <c r="W54" s="111">
        <f t="shared" si="4"/>
        <v>2.7122920496359448E-2</v>
      </c>
      <c r="X54" s="110">
        <f t="shared" si="5"/>
        <v>147357326</v>
      </c>
    </row>
    <row r="55" spans="1:24">
      <c r="A55" t="s">
        <v>319</v>
      </c>
      <c r="B55" s="30">
        <v>513979400</v>
      </c>
      <c r="C55" s="30">
        <v>560881600</v>
      </c>
      <c r="D55" s="30">
        <v>600596700</v>
      </c>
      <c r="E55" s="30">
        <v>629971000</v>
      </c>
      <c r="F55" s="30">
        <v>14649750</v>
      </c>
      <c r="G55">
        <v>19512999</v>
      </c>
      <c r="H55">
        <v>21441692</v>
      </c>
      <c r="I55">
        <v>23388214</v>
      </c>
      <c r="J55">
        <v>26503960</v>
      </c>
      <c r="K55">
        <v>28669883</v>
      </c>
      <c r="L55">
        <v>28968916</v>
      </c>
      <c r="M55">
        <v>28556938</v>
      </c>
      <c r="N55" s="30">
        <v>29488595</v>
      </c>
      <c r="O55" s="30">
        <v>29232693</v>
      </c>
      <c r="P55" s="30">
        <v>34176837</v>
      </c>
      <c r="Q55" s="30">
        <v>36134563</v>
      </c>
      <c r="R55" s="30">
        <v>37579830</v>
      </c>
      <c r="T55" s="111">
        <f t="shared" si="8"/>
        <v>-0.35340219658226535</v>
      </c>
      <c r="U55" s="110">
        <f t="shared" si="9"/>
        <v>-76339662.857142851</v>
      </c>
      <c r="W55" s="111">
        <f t="shared" si="4"/>
        <v>5.9922245802493945E-2</v>
      </c>
      <c r="X55" s="110">
        <f t="shared" si="5"/>
        <v>11075870</v>
      </c>
    </row>
    <row r="56" spans="1:24">
      <c r="A56" t="s">
        <v>320</v>
      </c>
      <c r="D56" s="30"/>
      <c r="E56" s="30"/>
      <c r="F56" s="30">
        <v>167782789</v>
      </c>
      <c r="G56">
        <v>190075173</v>
      </c>
      <c r="H56">
        <v>198656900</v>
      </c>
      <c r="I56">
        <v>207136054</v>
      </c>
      <c r="J56">
        <v>214520025</v>
      </c>
      <c r="K56">
        <v>221395706</v>
      </c>
      <c r="L56">
        <v>221377210</v>
      </c>
      <c r="M56">
        <v>229092034</v>
      </c>
      <c r="N56" s="30">
        <v>219227151</v>
      </c>
      <c r="O56" s="30">
        <v>215911020</v>
      </c>
      <c r="P56" s="30">
        <v>225217954</v>
      </c>
      <c r="Q56" s="30">
        <v>239684359</v>
      </c>
      <c r="R56" s="30">
        <v>259708854</v>
      </c>
      <c r="T56" s="111" t="e">
        <f t="shared" si="8"/>
        <v>#DIV/0!</v>
      </c>
      <c r="U56" s="110">
        <f t="shared" si="9"/>
        <v>30645717.857142858</v>
      </c>
      <c r="W56" s="111">
        <f t="shared" si="4"/>
        <v>3.2372639602101572E-2</v>
      </c>
      <c r="X56" s="110">
        <f t="shared" si="5"/>
        <v>45188829</v>
      </c>
    </row>
    <row r="57" spans="1:24">
      <c r="A57" t="s">
        <v>321</v>
      </c>
      <c r="D57" s="30"/>
      <c r="E57" s="30"/>
      <c r="F57" s="30">
        <v>23016688</v>
      </c>
      <c r="G57">
        <v>23760000</v>
      </c>
      <c r="H57">
        <v>25607560</v>
      </c>
      <c r="I57">
        <v>36260610</v>
      </c>
      <c r="J57">
        <v>37903504</v>
      </c>
      <c r="K57">
        <v>39471364</v>
      </c>
      <c r="L57">
        <v>39846774</v>
      </c>
      <c r="M57">
        <v>40972649</v>
      </c>
      <c r="N57" s="30">
        <v>39413216</v>
      </c>
      <c r="O57" s="30">
        <v>39694162</v>
      </c>
      <c r="P57" s="30">
        <v>41959927</v>
      </c>
      <c r="Q57" s="30">
        <v>44329439</v>
      </c>
      <c r="R57" s="30">
        <v>46506676</v>
      </c>
      <c r="T57" s="111" t="e">
        <f t="shared" si="8"/>
        <v>#DIV/0!</v>
      </c>
      <c r="U57" s="110">
        <f t="shared" si="9"/>
        <v>5414786.2857142854</v>
      </c>
      <c r="W57" s="111">
        <f t="shared" si="4"/>
        <v>3.4679846442005946E-2</v>
      </c>
      <c r="X57" s="110">
        <f t="shared" si="5"/>
        <v>8603172</v>
      </c>
    </row>
    <row r="58" spans="1:24">
      <c r="A58" t="s">
        <v>322</v>
      </c>
      <c r="D58" s="30"/>
      <c r="E58" s="30"/>
      <c r="F58" s="30">
        <v>71442844</v>
      </c>
      <c r="G58">
        <v>72799833</v>
      </c>
      <c r="H58">
        <v>77122811</v>
      </c>
      <c r="I58">
        <v>78977488</v>
      </c>
      <c r="J58">
        <v>81826582</v>
      </c>
      <c r="K58">
        <v>84737131</v>
      </c>
      <c r="L58">
        <v>86415773</v>
      </c>
      <c r="M58">
        <v>87890190</v>
      </c>
      <c r="N58" s="30">
        <v>84014518</v>
      </c>
      <c r="O58" s="30">
        <v>82643655</v>
      </c>
      <c r="P58" s="30">
        <v>84328212</v>
      </c>
      <c r="Q58" s="30">
        <v>91882264</v>
      </c>
      <c r="R58" s="30">
        <v>95660865</v>
      </c>
      <c r="T58" s="111" t="e">
        <f t="shared" si="8"/>
        <v>#DIV/0!</v>
      </c>
      <c r="U58" s="110">
        <f t="shared" si="9"/>
        <v>11689511.714285715</v>
      </c>
      <c r="W58" s="111">
        <f t="shared" si="4"/>
        <v>2.6376379487863533E-2</v>
      </c>
      <c r="X58" s="110">
        <f t="shared" si="5"/>
        <v>13834283</v>
      </c>
    </row>
    <row r="59" spans="1:24">
      <c r="A59" t="s">
        <v>323</v>
      </c>
      <c r="D59" s="30"/>
      <c r="E59" s="30"/>
      <c r="F59" s="30">
        <v>134628399</v>
      </c>
      <c r="G59">
        <v>141094387</v>
      </c>
      <c r="H59">
        <v>147431432</v>
      </c>
      <c r="I59">
        <v>152819236</v>
      </c>
      <c r="J59">
        <v>156538996</v>
      </c>
      <c r="K59">
        <v>160516281</v>
      </c>
      <c r="L59">
        <v>161483236</v>
      </c>
      <c r="M59">
        <v>164809931</v>
      </c>
      <c r="N59" s="30">
        <v>157067967</v>
      </c>
      <c r="O59" s="30">
        <v>157389466</v>
      </c>
      <c r="P59" s="30">
        <v>163803369</v>
      </c>
      <c r="Q59" s="30">
        <v>173503699</v>
      </c>
      <c r="R59" s="30">
        <v>182618808</v>
      </c>
      <c r="T59" s="111" t="e">
        <f t="shared" si="8"/>
        <v>#DIV/0!</v>
      </c>
      <c r="U59" s="110">
        <f t="shared" si="9"/>
        <v>22362713.714285713</v>
      </c>
      <c r="W59" s="111">
        <f t="shared" si="4"/>
        <v>2.60152753385956E-2</v>
      </c>
      <c r="X59" s="110">
        <f t="shared" si="5"/>
        <v>26079812</v>
      </c>
    </row>
    <row r="60" spans="1:24">
      <c r="A60" t="s">
        <v>324</v>
      </c>
      <c r="D60" s="30"/>
      <c r="E60" s="30"/>
      <c r="F60" s="30">
        <v>143983903</v>
      </c>
      <c r="G60">
        <v>149174750</v>
      </c>
      <c r="H60">
        <v>156512943</v>
      </c>
      <c r="I60">
        <v>162130535</v>
      </c>
      <c r="J60">
        <v>167807507</v>
      </c>
      <c r="K60">
        <v>175595227</v>
      </c>
      <c r="L60">
        <v>178440676</v>
      </c>
      <c r="M60">
        <v>181607160</v>
      </c>
      <c r="N60" s="30">
        <v>176005586</v>
      </c>
      <c r="O60" s="30">
        <v>176074742</v>
      </c>
      <c r="P60" s="30">
        <v>181723305</v>
      </c>
      <c r="Q60" s="30">
        <v>194058091</v>
      </c>
      <c r="R60" s="30">
        <v>199251135</v>
      </c>
      <c r="T60" s="111" t="e">
        <f t="shared" si="8"/>
        <v>#DIV/0!</v>
      </c>
      <c r="U60" s="110">
        <f t="shared" si="9"/>
        <v>23972501</v>
      </c>
      <c r="W60" s="111">
        <f t="shared" si="4"/>
        <v>2.9038372483635611E-2</v>
      </c>
      <c r="X60" s="110">
        <f t="shared" si="5"/>
        <v>31443628</v>
      </c>
    </row>
    <row r="61" spans="1:24">
      <c r="A61" t="s">
        <v>325</v>
      </c>
      <c r="D61" s="30"/>
      <c r="E61" s="30"/>
      <c r="F61" s="30">
        <v>9786530</v>
      </c>
      <c r="G61">
        <v>10498985</v>
      </c>
      <c r="H61">
        <v>9857661</v>
      </c>
      <c r="I61">
        <v>10719496</v>
      </c>
      <c r="J61">
        <v>11027881</v>
      </c>
      <c r="K61">
        <v>11377678</v>
      </c>
      <c r="L61">
        <v>11104017</v>
      </c>
      <c r="M61">
        <v>13345401</v>
      </c>
      <c r="N61" s="30">
        <v>10970552</v>
      </c>
      <c r="O61" s="30">
        <v>10894936</v>
      </c>
      <c r="P61" s="30">
        <v>11249734</v>
      </c>
      <c r="Q61" s="30">
        <v>11653981</v>
      </c>
      <c r="R61" s="30">
        <v>14198772</v>
      </c>
      <c r="T61" s="111" t="e">
        <f t="shared" si="8"/>
        <v>#DIV/0!</v>
      </c>
      <c r="U61" s="110">
        <f t="shared" si="9"/>
        <v>1575411.5714285714</v>
      </c>
      <c r="W61" s="111">
        <f t="shared" si="4"/>
        <v>4.3021159815319843E-2</v>
      </c>
      <c r="X61" s="110">
        <f t="shared" si="5"/>
        <v>3170891</v>
      </c>
    </row>
    <row r="62" spans="1:24">
      <c r="A62" t="s">
        <v>326</v>
      </c>
      <c r="D62" s="30"/>
      <c r="E62" s="30"/>
      <c r="F62" s="30">
        <v>2830</v>
      </c>
      <c r="G62">
        <v>45626</v>
      </c>
      <c r="H62">
        <v>75503</v>
      </c>
      <c r="I62">
        <v>87009</v>
      </c>
      <c r="J62">
        <v>146505</v>
      </c>
      <c r="K62">
        <v>153806</v>
      </c>
      <c r="L62" t="s">
        <v>4</v>
      </c>
      <c r="M62" t="s">
        <v>4</v>
      </c>
      <c r="N62" s="30">
        <v>4037</v>
      </c>
      <c r="O62" s="30">
        <v>19703</v>
      </c>
      <c r="P62" s="30">
        <v>0</v>
      </c>
      <c r="Q62" s="30">
        <v>0</v>
      </c>
      <c r="R62" s="30">
        <v>0</v>
      </c>
      <c r="T62" s="111" t="e">
        <f t="shared" si="8"/>
        <v>#DIV/0!</v>
      </c>
      <c r="U62" s="110">
        <f t="shared" si="9"/>
        <v>20929.285714285714</v>
      </c>
      <c r="W62" s="111">
        <f t="shared" si="4"/>
        <v>-1</v>
      </c>
      <c r="X62" s="110">
        <f t="shared" si="5"/>
        <v>-146505</v>
      </c>
    </row>
    <row r="63" spans="1:24">
      <c r="A63" t="s">
        <v>327</v>
      </c>
      <c r="D63" s="30"/>
      <c r="E63" s="30"/>
      <c r="F63" s="30">
        <v>7680840</v>
      </c>
      <c r="G63">
        <v>8234203</v>
      </c>
      <c r="H63">
        <v>9061212</v>
      </c>
      <c r="I63">
        <v>240355</v>
      </c>
      <c r="J63">
        <v>337634</v>
      </c>
      <c r="K63">
        <v>234016</v>
      </c>
      <c r="L63">
        <v>246125</v>
      </c>
      <c r="M63">
        <v>245754</v>
      </c>
      <c r="N63" s="30">
        <v>230775</v>
      </c>
      <c r="O63" s="30">
        <v>208639</v>
      </c>
      <c r="P63" s="30">
        <v>229380</v>
      </c>
      <c r="Q63" s="30">
        <v>235767</v>
      </c>
      <c r="R63" s="30">
        <v>245197</v>
      </c>
      <c r="T63" s="111" t="e">
        <f t="shared" si="8"/>
        <v>#DIV/0!</v>
      </c>
      <c r="U63" s="110">
        <f t="shared" si="9"/>
        <v>48233.428571428572</v>
      </c>
      <c r="W63" s="111">
        <f t="shared" si="4"/>
        <v>-5.1920339232867319E-2</v>
      </c>
      <c r="X63" s="110">
        <f t="shared" si="5"/>
        <v>-92437</v>
      </c>
    </row>
    <row r="64" spans="1:24">
      <c r="A64" t="s">
        <v>328</v>
      </c>
      <c r="D64" s="30"/>
      <c r="E64" s="30"/>
      <c r="F64" s="30">
        <v>4580239</v>
      </c>
      <c r="G64">
        <v>4829661</v>
      </c>
      <c r="H64">
        <v>5197568</v>
      </c>
      <c r="I64">
        <v>5859012</v>
      </c>
      <c r="J64">
        <v>6024695</v>
      </c>
      <c r="K64">
        <v>6190281</v>
      </c>
      <c r="L64">
        <v>6211279</v>
      </c>
      <c r="M64">
        <v>5310396</v>
      </c>
      <c r="N64" s="30">
        <v>6143889</v>
      </c>
      <c r="O64" s="30">
        <v>5922560</v>
      </c>
      <c r="P64" s="30">
        <v>6225754</v>
      </c>
      <c r="Q64" s="30">
        <v>6720594</v>
      </c>
      <c r="R64" s="30">
        <v>5675862</v>
      </c>
      <c r="T64" s="111" t="e">
        <f t="shared" si="8"/>
        <v>#DIV/0!</v>
      </c>
      <c r="U64" s="110">
        <f t="shared" si="9"/>
        <v>860670.71428571432</v>
      </c>
      <c r="W64" s="111">
        <f t="shared" si="4"/>
        <v>-9.8914891398746985E-3</v>
      </c>
      <c r="X64" s="110">
        <f t="shared" si="5"/>
        <v>-348833</v>
      </c>
    </row>
    <row r="65" spans="1:24">
      <c r="A65" t="s">
        <v>329</v>
      </c>
      <c r="D65" s="30"/>
      <c r="E65" s="30"/>
      <c r="F65" s="30">
        <v>7848804</v>
      </c>
      <c r="G65">
        <v>8054371</v>
      </c>
      <c r="H65">
        <v>8718559</v>
      </c>
      <c r="I65">
        <v>9268571</v>
      </c>
      <c r="J65">
        <v>9414654</v>
      </c>
      <c r="K65">
        <v>9725132</v>
      </c>
      <c r="L65">
        <v>10069490</v>
      </c>
      <c r="M65">
        <v>10062845</v>
      </c>
      <c r="N65" s="30">
        <v>9596989</v>
      </c>
      <c r="O65" s="30">
        <v>9589398</v>
      </c>
      <c r="P65" s="30">
        <v>10067632</v>
      </c>
      <c r="Q65" s="30">
        <v>10162104</v>
      </c>
      <c r="R65" s="30">
        <v>11373355</v>
      </c>
      <c r="T65" s="111" t="e">
        <f t="shared" si="8"/>
        <v>#DIV/0!</v>
      </c>
      <c r="U65" s="110">
        <f t="shared" si="9"/>
        <v>1344950.5714285714</v>
      </c>
      <c r="W65" s="111">
        <f t="shared" si="4"/>
        <v>3.2002395115123816E-2</v>
      </c>
      <c r="X65" s="110">
        <f t="shared" si="5"/>
        <v>1958701</v>
      </c>
    </row>
    <row r="66" spans="1:24">
      <c r="A66" t="s">
        <v>330</v>
      </c>
      <c r="D66" s="30"/>
      <c r="E66" s="30"/>
      <c r="F66" s="30">
        <v>353107</v>
      </c>
      <c r="G66">
        <v>375760</v>
      </c>
      <c r="H66">
        <v>349422</v>
      </c>
      <c r="I66">
        <v>370487</v>
      </c>
      <c r="J66">
        <v>339763</v>
      </c>
      <c r="K66">
        <v>338239</v>
      </c>
      <c r="L66" t="s">
        <v>4</v>
      </c>
      <c r="M66" t="s">
        <v>4</v>
      </c>
      <c r="N66" s="30">
        <v>3994</v>
      </c>
      <c r="O66" s="30">
        <v>0</v>
      </c>
      <c r="P66" s="30">
        <v>0</v>
      </c>
      <c r="Q66" s="30">
        <v>0</v>
      </c>
      <c r="R66" s="30">
        <v>0</v>
      </c>
      <c r="T66" s="111" t="e">
        <f t="shared" si="8"/>
        <v>#DIV/0!</v>
      </c>
      <c r="U66" s="110">
        <f t="shared" si="9"/>
        <v>48537.571428571428</v>
      </c>
      <c r="W66" s="111">
        <f t="shared" si="4"/>
        <v>-1</v>
      </c>
      <c r="X66" s="110">
        <f t="shared" si="5"/>
        <v>-339763</v>
      </c>
    </row>
    <row r="67" spans="1:24">
      <c r="A67" t="s">
        <v>331</v>
      </c>
      <c r="D67" s="30"/>
      <c r="E67" s="30"/>
      <c r="F67" s="30">
        <v>18390744</v>
      </c>
      <c r="G67">
        <v>18613167</v>
      </c>
      <c r="H67">
        <v>19801818</v>
      </c>
      <c r="I67">
        <v>20558221</v>
      </c>
      <c r="J67">
        <v>21100604</v>
      </c>
      <c r="K67">
        <v>22130593</v>
      </c>
      <c r="L67">
        <v>21164881</v>
      </c>
      <c r="M67">
        <v>20734852</v>
      </c>
      <c r="N67" s="30">
        <v>20797842</v>
      </c>
      <c r="O67" s="30">
        <v>19365110</v>
      </c>
      <c r="P67" s="30">
        <v>19887458</v>
      </c>
      <c r="Q67" s="30">
        <v>21582454</v>
      </c>
      <c r="R67" s="30">
        <v>22473713</v>
      </c>
      <c r="T67" s="111" t="e">
        <f t="shared" si="8"/>
        <v>#DIV/0!</v>
      </c>
      <c r="U67" s="110">
        <f t="shared" si="9"/>
        <v>3014372</v>
      </c>
      <c r="W67" s="111">
        <f t="shared" si="4"/>
        <v>1.0562838592339974E-2</v>
      </c>
      <c r="X67" s="110">
        <f t="shared" si="5"/>
        <v>1373109</v>
      </c>
    </row>
    <row r="68" spans="1:24">
      <c r="A68" t="s">
        <v>332</v>
      </c>
      <c r="D68" s="30"/>
      <c r="E68" s="30"/>
      <c r="F68" s="30">
        <v>513745</v>
      </c>
      <c r="G68">
        <v>476172</v>
      </c>
      <c r="H68">
        <v>507187</v>
      </c>
      <c r="I68">
        <v>467756</v>
      </c>
      <c r="J68">
        <v>470765</v>
      </c>
      <c r="K68">
        <v>461344</v>
      </c>
      <c r="L68">
        <v>608303</v>
      </c>
      <c r="M68">
        <v>612152</v>
      </c>
      <c r="N68" s="30">
        <v>397332</v>
      </c>
      <c r="O68" s="30">
        <v>379806</v>
      </c>
      <c r="P68" s="30">
        <v>278705</v>
      </c>
      <c r="Q68" s="30">
        <v>316439</v>
      </c>
      <c r="R68" s="30">
        <v>329012</v>
      </c>
      <c r="T68" s="111" t="e">
        <f t="shared" si="8"/>
        <v>#DIV/0!</v>
      </c>
      <c r="U68" s="110">
        <f t="shared" si="9"/>
        <v>67252.142857142855</v>
      </c>
      <c r="W68" s="111">
        <f t="shared" si="4"/>
        <v>-5.7963069795358479E-2</v>
      </c>
      <c r="X68" s="110">
        <f t="shared" si="5"/>
        <v>-141753</v>
      </c>
    </row>
    <row r="69" spans="1:24">
      <c r="A69" t="s">
        <v>333</v>
      </c>
      <c r="D69" s="30"/>
      <c r="E69" s="30"/>
      <c r="F69" s="30">
        <v>13934221</v>
      </c>
      <c r="G69">
        <v>15864217</v>
      </c>
      <c r="H69">
        <v>22999764</v>
      </c>
      <c r="I69">
        <v>24864031</v>
      </c>
      <c r="J69">
        <v>26292200</v>
      </c>
      <c r="K69">
        <v>25959303</v>
      </c>
      <c r="L69">
        <v>20962520</v>
      </c>
      <c r="M69">
        <v>15014593</v>
      </c>
      <c r="N69" s="30">
        <v>22556565</v>
      </c>
      <c r="O69" s="30">
        <v>22419252</v>
      </c>
      <c r="P69" s="30">
        <v>26958528</v>
      </c>
      <c r="Q69" s="30">
        <v>28584434</v>
      </c>
      <c r="R69" s="30">
        <v>18050570</v>
      </c>
      <c r="T69" s="111" t="e">
        <f t="shared" si="8"/>
        <v>#DIV/0!</v>
      </c>
      <c r="U69" s="110">
        <f t="shared" si="9"/>
        <v>3756028.5714285714</v>
      </c>
      <c r="W69" s="111">
        <f t="shared" si="4"/>
        <v>-6.0758372883794598E-2</v>
      </c>
      <c r="X69" s="110">
        <f t="shared" si="5"/>
        <v>-8241630</v>
      </c>
    </row>
    <row r="70" spans="1:24">
      <c r="A70" t="s">
        <v>334</v>
      </c>
      <c r="B70" s="106">
        <v>26590400</v>
      </c>
      <c r="C70" s="106">
        <v>28573700</v>
      </c>
      <c r="D70" s="106">
        <v>30158100</v>
      </c>
      <c r="E70" s="106">
        <v>31425100</v>
      </c>
      <c r="F70" s="106">
        <v>20866009</v>
      </c>
      <c r="G70" s="106">
        <v>21598024</v>
      </c>
      <c r="H70" s="106">
        <v>22525909</v>
      </c>
      <c r="I70" s="106">
        <v>23132257</v>
      </c>
      <c r="J70" s="106">
        <v>23707699</v>
      </c>
      <c r="K70" s="106">
        <v>24339105</v>
      </c>
      <c r="L70" s="106">
        <v>22982317</v>
      </c>
      <c r="M70" s="106">
        <v>22623633</v>
      </c>
      <c r="N70" s="30">
        <v>22866198</v>
      </c>
      <c r="O70" s="30">
        <v>22189672</v>
      </c>
      <c r="P70" s="30">
        <v>22784174</v>
      </c>
      <c r="Q70" s="30">
        <v>23483249</v>
      </c>
      <c r="R70" s="30">
        <v>23848692</v>
      </c>
      <c r="T70" s="111">
        <f t="shared" si="8"/>
        <v>-2.6317060415756099E-2</v>
      </c>
      <c r="U70" s="110">
        <f t="shared" si="9"/>
        <v>-695143</v>
      </c>
      <c r="W70" s="111">
        <f t="shared" si="4"/>
        <v>9.8874270985382928E-4</v>
      </c>
      <c r="X70" s="110">
        <f t="shared" si="5"/>
        <v>140993</v>
      </c>
    </row>
    <row r="71" spans="1:24">
      <c r="A71" t="s">
        <v>335</v>
      </c>
      <c r="B71" s="106">
        <v>0</v>
      </c>
      <c r="C71" s="106">
        <v>0</v>
      </c>
      <c r="D71" s="106">
        <v>0</v>
      </c>
      <c r="E71" s="106">
        <v>0</v>
      </c>
      <c r="F71" s="106">
        <v>11718517</v>
      </c>
      <c r="G71" s="106">
        <v>12051606</v>
      </c>
      <c r="H71" s="106">
        <v>12500959</v>
      </c>
      <c r="I71" s="106">
        <v>12756089</v>
      </c>
      <c r="J71" s="106">
        <v>13212357</v>
      </c>
      <c r="K71" s="106">
        <v>13483415</v>
      </c>
      <c r="L71" s="106">
        <v>13776835</v>
      </c>
      <c r="M71" s="106">
        <v>13582260</v>
      </c>
      <c r="N71" s="30">
        <v>13674194</v>
      </c>
      <c r="O71" s="30">
        <v>13443729</v>
      </c>
      <c r="P71" s="30">
        <v>13915308</v>
      </c>
      <c r="Q71" s="30">
        <v>14677738</v>
      </c>
      <c r="R71" s="30">
        <v>14893117</v>
      </c>
      <c r="T71" s="111" t="e">
        <f t="shared" si="8"/>
        <v>#DIV/0!</v>
      </c>
      <c r="U71" s="110">
        <f t="shared" si="9"/>
        <v>1887479.5714285714</v>
      </c>
      <c r="W71" s="111">
        <f t="shared" si="4"/>
        <v>2.0158259850202365E-2</v>
      </c>
      <c r="X71" s="110">
        <f t="shared" si="5"/>
        <v>1680760</v>
      </c>
    </row>
    <row r="72" spans="1:24">
      <c r="A72" t="s">
        <v>336</v>
      </c>
      <c r="B72" s="106">
        <v>11435400</v>
      </c>
      <c r="C72" s="106">
        <v>12032200</v>
      </c>
      <c r="D72" s="106">
        <v>12709700</v>
      </c>
      <c r="E72" s="106">
        <v>13792100</v>
      </c>
      <c r="F72" s="106">
        <v>13802140</v>
      </c>
      <c r="G72" s="106">
        <v>14290342</v>
      </c>
      <c r="H72" s="106">
        <v>15166328</v>
      </c>
      <c r="I72" s="106">
        <v>15445780</v>
      </c>
      <c r="J72" s="106">
        <v>15938834</v>
      </c>
      <c r="K72" s="106">
        <v>16450984</v>
      </c>
      <c r="L72" s="106">
        <v>16539975</v>
      </c>
      <c r="M72" s="106">
        <v>16296842</v>
      </c>
      <c r="N72" s="30">
        <v>16302237</v>
      </c>
      <c r="O72" s="30">
        <v>16012459</v>
      </c>
      <c r="P72" s="30">
        <v>16216620</v>
      </c>
      <c r="Q72" s="30">
        <v>16330578</v>
      </c>
      <c r="R72" s="30">
        <v>17094145</v>
      </c>
      <c r="T72" s="111">
        <f t="shared" si="8"/>
        <v>4.0985069867501611E-2</v>
      </c>
      <c r="U72" s="110">
        <f t="shared" si="9"/>
        <v>558090.57142857148</v>
      </c>
      <c r="W72" s="111">
        <f t="shared" si="4"/>
        <v>1.1731191269623853E-2</v>
      </c>
      <c r="X72" s="110">
        <f t="shared" si="5"/>
        <v>1155311</v>
      </c>
    </row>
    <row r="73" spans="1:24">
      <c r="A73" t="s">
        <v>337</v>
      </c>
      <c r="B73" s="106">
        <v>670500</v>
      </c>
      <c r="C73" s="106">
        <v>766700</v>
      </c>
      <c r="D73" s="106">
        <v>815400</v>
      </c>
      <c r="E73" s="106">
        <v>931300</v>
      </c>
      <c r="F73" s="106">
        <v>870605</v>
      </c>
      <c r="G73" s="106">
        <v>926046</v>
      </c>
      <c r="H73" s="106">
        <v>962628</v>
      </c>
      <c r="I73" s="106">
        <v>1040362</v>
      </c>
      <c r="J73" s="106">
        <v>1105905</v>
      </c>
      <c r="K73" s="106">
        <v>1196972</v>
      </c>
      <c r="L73" s="106">
        <v>1251895</v>
      </c>
      <c r="M73" s="106">
        <v>1250524</v>
      </c>
      <c r="N73" s="30">
        <v>1293527</v>
      </c>
      <c r="O73" s="30">
        <v>1183500</v>
      </c>
      <c r="P73" s="30">
        <v>1140549</v>
      </c>
      <c r="Q73" s="30">
        <v>1171829</v>
      </c>
      <c r="R73" s="30">
        <v>1218363</v>
      </c>
      <c r="T73" s="111">
        <f t="shared" si="8"/>
        <v>5.3725475063008732E-2</v>
      </c>
      <c r="U73" s="110">
        <f t="shared" si="9"/>
        <v>48457.857142857145</v>
      </c>
      <c r="W73" s="111">
        <f t="shared" ref="W73:W136" si="19">(R73/J73)^(1/6)-1</f>
        <v>1.6271656326794615E-2</v>
      </c>
      <c r="X73" s="110">
        <f t="shared" ref="X73:X136" si="20">R73-J73</f>
        <v>112458</v>
      </c>
    </row>
    <row r="74" spans="1:24">
      <c r="A74" t="s">
        <v>338</v>
      </c>
      <c r="B74" s="106">
        <v>0</v>
      </c>
      <c r="C74" s="106">
        <v>0</v>
      </c>
      <c r="D74" s="106">
        <v>0</v>
      </c>
      <c r="E74" s="106">
        <v>2959100</v>
      </c>
      <c r="F74" s="106">
        <v>0</v>
      </c>
      <c r="G74" s="106">
        <v>0</v>
      </c>
      <c r="H74" s="106">
        <v>0</v>
      </c>
      <c r="I74" s="106" t="s">
        <v>4</v>
      </c>
      <c r="J74" s="106" t="s">
        <v>4</v>
      </c>
      <c r="K74" s="106" t="s">
        <v>4</v>
      </c>
      <c r="L74" s="106">
        <v>5926217</v>
      </c>
      <c r="M74" s="106">
        <v>8583211</v>
      </c>
      <c r="N74" s="30">
        <v>0</v>
      </c>
      <c r="O74" s="30">
        <v>0</v>
      </c>
      <c r="P74" s="30">
        <v>0</v>
      </c>
      <c r="Q74" s="30">
        <v>10515455</v>
      </c>
      <c r="R74" s="30">
        <v>9234871</v>
      </c>
      <c r="T74" s="111" t="e">
        <f t="shared" si="8"/>
        <v>#VALUE!</v>
      </c>
      <c r="U74" s="110" t="e">
        <f t="shared" si="9"/>
        <v>#VALUE!</v>
      </c>
      <c r="W74" s="111" t="e">
        <f t="shared" si="19"/>
        <v>#VALUE!</v>
      </c>
      <c r="X74" s="110" t="e">
        <f t="shared" si="20"/>
        <v>#VALUE!</v>
      </c>
    </row>
    <row r="75" spans="1:24">
      <c r="A75" s="25" t="s">
        <v>813</v>
      </c>
      <c r="B75" s="106">
        <v>4106900</v>
      </c>
      <c r="C75" s="106">
        <v>4469600</v>
      </c>
      <c r="D75" s="106">
        <v>4937100</v>
      </c>
      <c r="E75" s="106">
        <v>4946500</v>
      </c>
      <c r="F75" s="106">
        <v>5254866</v>
      </c>
      <c r="G75" s="106">
        <v>5607022</v>
      </c>
      <c r="H75" s="106">
        <v>5781410</v>
      </c>
      <c r="I75" s="106">
        <v>6042099</v>
      </c>
      <c r="J75" s="106">
        <v>6097978</v>
      </c>
      <c r="K75" s="106">
        <v>6573128</v>
      </c>
      <c r="L75" s="106">
        <v>6626940</v>
      </c>
      <c r="M75" s="106">
        <v>6664877</v>
      </c>
      <c r="N75" s="30">
        <v>6318369</v>
      </c>
      <c r="O75" s="30">
        <v>6127463</v>
      </c>
      <c r="P75" s="30">
        <v>6289347</v>
      </c>
      <c r="Q75" s="30">
        <v>6566200</v>
      </c>
      <c r="R75" s="30">
        <v>6828722</v>
      </c>
      <c r="T75" s="111">
        <f t="shared" si="8"/>
        <v>4.5379272996912468E-2</v>
      </c>
      <c r="U75" s="110">
        <f t="shared" si="9"/>
        <v>232625.42857142858</v>
      </c>
      <c r="W75" s="111">
        <f t="shared" si="19"/>
        <v>1.9042420858650377E-2</v>
      </c>
      <c r="X75" s="110">
        <f t="shared" si="20"/>
        <v>730744</v>
      </c>
    </row>
    <row r="76" spans="1:24">
      <c r="A76" t="s">
        <v>339</v>
      </c>
      <c r="B76" s="106">
        <v>0</v>
      </c>
      <c r="C76" s="106">
        <v>0</v>
      </c>
      <c r="D76" s="106">
        <v>0</v>
      </c>
      <c r="E76" s="106">
        <v>0</v>
      </c>
      <c r="F76" s="106">
        <v>3372949</v>
      </c>
      <c r="G76" s="106">
        <v>3516018</v>
      </c>
      <c r="H76" s="106">
        <v>3854988</v>
      </c>
      <c r="I76" s="106">
        <v>4201301</v>
      </c>
      <c r="J76" s="106">
        <v>4367897</v>
      </c>
      <c r="K76" s="106">
        <v>4643475</v>
      </c>
      <c r="L76" s="106">
        <v>4772646</v>
      </c>
      <c r="M76" s="106">
        <v>4628397</v>
      </c>
      <c r="N76" s="30">
        <v>4735277</v>
      </c>
      <c r="O76" s="30">
        <v>4329131</v>
      </c>
      <c r="P76" s="30">
        <v>4346407</v>
      </c>
      <c r="Q76" s="30">
        <v>4790086</v>
      </c>
      <c r="R76" s="30">
        <v>4973266</v>
      </c>
      <c r="T76" s="111" t="e">
        <f t="shared" si="8"/>
        <v>#DIV/0!</v>
      </c>
      <c r="U76" s="110">
        <f t="shared" si="9"/>
        <v>623985.28571428568</v>
      </c>
      <c r="W76" s="111">
        <f t="shared" si="19"/>
        <v>2.1868197561281777E-2</v>
      </c>
      <c r="X76" s="110">
        <f t="shared" si="20"/>
        <v>605369</v>
      </c>
    </row>
    <row r="77" spans="1:24">
      <c r="A77" t="s">
        <v>340</v>
      </c>
      <c r="B77" s="106">
        <v>0</v>
      </c>
      <c r="C77" s="106">
        <v>0</v>
      </c>
      <c r="D77" s="106">
        <v>0</v>
      </c>
      <c r="E77" s="106">
        <v>0</v>
      </c>
      <c r="F77" s="106">
        <v>10488946</v>
      </c>
      <c r="G77" s="106">
        <v>11219818</v>
      </c>
      <c r="H77" s="106">
        <v>12273405</v>
      </c>
      <c r="I77" s="106">
        <v>13296842</v>
      </c>
      <c r="J77" s="106">
        <v>13994113</v>
      </c>
      <c r="K77" s="106">
        <v>14304803</v>
      </c>
      <c r="L77" s="106">
        <v>14617407</v>
      </c>
      <c r="M77" s="106">
        <v>13555008</v>
      </c>
      <c r="N77" s="30">
        <v>13839852</v>
      </c>
      <c r="O77" s="30">
        <v>12100867</v>
      </c>
      <c r="P77" s="30">
        <v>12221344</v>
      </c>
      <c r="Q77" s="30">
        <v>12161097</v>
      </c>
      <c r="R77" s="30">
        <v>13405209</v>
      </c>
      <c r="T77" s="111" t="e">
        <f t="shared" si="8"/>
        <v>#DIV/0!</v>
      </c>
      <c r="U77" s="110">
        <f t="shared" si="9"/>
        <v>1999159</v>
      </c>
      <c r="W77" s="111">
        <f t="shared" si="19"/>
        <v>-7.1399516323569223E-3</v>
      </c>
      <c r="X77" s="110">
        <f t="shared" si="20"/>
        <v>-588904</v>
      </c>
    </row>
    <row r="78" spans="1:24">
      <c r="A78" t="s">
        <v>341</v>
      </c>
      <c r="B78" s="106">
        <v>0</v>
      </c>
      <c r="C78" s="106">
        <v>0</v>
      </c>
      <c r="D78" s="106">
        <v>0</v>
      </c>
      <c r="E78" s="106">
        <v>0</v>
      </c>
      <c r="F78" s="106">
        <v>20340190</v>
      </c>
      <c r="G78" s="106">
        <v>4457829</v>
      </c>
      <c r="H78" s="106">
        <v>4688348</v>
      </c>
      <c r="I78" s="106">
        <v>4955112</v>
      </c>
      <c r="J78" s="106">
        <v>5546770</v>
      </c>
      <c r="K78" s="106">
        <v>6117534</v>
      </c>
      <c r="L78" s="106">
        <v>6193708</v>
      </c>
      <c r="M78" s="106">
        <v>6590421</v>
      </c>
      <c r="N78" s="30">
        <v>6035065</v>
      </c>
      <c r="O78" s="30">
        <v>6073638</v>
      </c>
      <c r="P78" s="30">
        <v>6391201</v>
      </c>
      <c r="Q78" s="30">
        <v>6294989</v>
      </c>
      <c r="R78" s="30">
        <v>6561523</v>
      </c>
      <c r="T78" s="111" t="e">
        <f t="shared" ref="T78:T141" si="21">(J78/C78)^(1/7)-1</f>
        <v>#DIV/0!</v>
      </c>
      <c r="U78" s="110">
        <f t="shared" si="9"/>
        <v>792395.71428571432</v>
      </c>
      <c r="W78" s="111">
        <f t="shared" si="19"/>
        <v>2.8396878095556577E-2</v>
      </c>
      <c r="X78" s="110">
        <f t="shared" si="20"/>
        <v>1014753</v>
      </c>
    </row>
    <row r="79" spans="1:24">
      <c r="A79" t="s">
        <v>342</v>
      </c>
      <c r="B79" s="106">
        <v>0</v>
      </c>
      <c r="C79" s="106">
        <v>0</v>
      </c>
      <c r="D79" s="106">
        <v>0</v>
      </c>
      <c r="E79" s="106">
        <v>0</v>
      </c>
      <c r="F79" s="106">
        <v>369351</v>
      </c>
      <c r="G79" s="106">
        <v>397985</v>
      </c>
      <c r="H79" s="106">
        <v>386139</v>
      </c>
      <c r="I79" s="106">
        <v>407074</v>
      </c>
      <c r="J79" s="106">
        <v>452966</v>
      </c>
      <c r="K79" s="106">
        <v>425653</v>
      </c>
      <c r="L79" s="106">
        <v>471439</v>
      </c>
      <c r="M79" s="106">
        <v>461615</v>
      </c>
      <c r="N79" s="30">
        <v>345213</v>
      </c>
      <c r="O79" s="30">
        <v>292086</v>
      </c>
      <c r="P79" s="30">
        <v>224063</v>
      </c>
      <c r="Q79" s="30">
        <v>281592</v>
      </c>
      <c r="R79" s="30">
        <v>292797</v>
      </c>
      <c r="T79" s="111" t="e">
        <f t="shared" si="21"/>
        <v>#DIV/0!</v>
      </c>
      <c r="U79" s="110">
        <f t="shared" ref="U79:U142" si="22">(J79-C79)/7</f>
        <v>64709.428571428572</v>
      </c>
      <c r="W79" s="111">
        <f t="shared" si="19"/>
        <v>-7.0141562246952005E-2</v>
      </c>
      <c r="X79" s="110">
        <f t="shared" si="20"/>
        <v>-160169</v>
      </c>
    </row>
    <row r="80" spans="1:24">
      <c r="A80" t="s">
        <v>343</v>
      </c>
      <c r="B80" s="106">
        <v>0</v>
      </c>
      <c r="C80" s="106">
        <v>0</v>
      </c>
      <c r="D80" s="106">
        <v>0</v>
      </c>
      <c r="E80" s="106">
        <v>0</v>
      </c>
      <c r="F80" s="106">
        <v>1122808</v>
      </c>
      <c r="G80" s="106">
        <v>1168675</v>
      </c>
      <c r="H80" s="106">
        <v>1327294</v>
      </c>
      <c r="I80" s="106">
        <v>1351130</v>
      </c>
      <c r="J80" s="106">
        <v>1328239</v>
      </c>
      <c r="K80" s="106">
        <v>1441549</v>
      </c>
      <c r="L80" s="106">
        <v>1461500</v>
      </c>
      <c r="M80" s="106">
        <v>1415126</v>
      </c>
      <c r="N80" s="30">
        <v>1446276</v>
      </c>
      <c r="O80" s="30">
        <v>1366922</v>
      </c>
      <c r="P80" s="30">
        <v>1298045</v>
      </c>
      <c r="Q80" s="30">
        <v>1290396</v>
      </c>
      <c r="R80" s="30">
        <v>1342005</v>
      </c>
      <c r="T80" s="111" t="e">
        <f t="shared" si="21"/>
        <v>#DIV/0!</v>
      </c>
      <c r="U80" s="110">
        <f t="shared" si="22"/>
        <v>189748.42857142858</v>
      </c>
      <c r="W80" s="111">
        <f t="shared" si="19"/>
        <v>1.7199373290686104E-3</v>
      </c>
      <c r="X80" s="110">
        <f t="shared" si="20"/>
        <v>13766</v>
      </c>
    </row>
    <row r="81" spans="1:24">
      <c r="B81" s="106"/>
      <c r="C81" s="106"/>
      <c r="D81" s="106"/>
      <c r="E81" s="106"/>
      <c r="F81" s="106"/>
      <c r="G81" s="106"/>
      <c r="H81" s="106"/>
      <c r="I81" s="106"/>
      <c r="J81" s="106"/>
      <c r="K81" s="106"/>
      <c r="L81" s="106"/>
      <c r="M81" s="106"/>
      <c r="O81" s="30"/>
      <c r="P81" s="30"/>
      <c r="Q81" s="30"/>
      <c r="R81" s="30"/>
      <c r="T81" s="111" t="e">
        <f t="shared" si="21"/>
        <v>#DIV/0!</v>
      </c>
      <c r="U81" s="110">
        <f t="shared" si="22"/>
        <v>0</v>
      </c>
      <c r="W81" s="111" t="e">
        <f t="shared" si="19"/>
        <v>#DIV/0!</v>
      </c>
      <c r="X81" s="110">
        <f t="shared" si="20"/>
        <v>0</v>
      </c>
    </row>
    <row r="82" spans="1:24">
      <c r="A82" s="24" t="s">
        <v>344</v>
      </c>
      <c r="B82" s="30">
        <f t="shared" ref="B82" si="23">SUBTOTAL(9,B83:B88)</f>
        <v>33362600</v>
      </c>
      <c r="C82" s="30">
        <f t="shared" ref="C82" si="24">SUBTOTAL(9,C83:C88)</f>
        <v>37504500</v>
      </c>
      <c r="D82" s="30">
        <f t="shared" ref="D82" si="25">SUBTOTAL(9,D83:D88)</f>
        <v>40502000</v>
      </c>
      <c r="E82" s="30">
        <f t="shared" ref="E82" si="26">SUBTOTAL(9,E83:E88)</f>
        <v>44903300</v>
      </c>
      <c r="F82" s="30">
        <f t="shared" ref="F82" si="27">SUBTOTAL(9,F83:F88)</f>
        <v>39988997</v>
      </c>
      <c r="G82" s="30">
        <f t="shared" ref="G82" si="28">SUBTOTAL(9,G83:G88)</f>
        <v>44785404</v>
      </c>
      <c r="H82" s="30">
        <f t="shared" ref="H82" si="29">SUBTOTAL(9,H83:H88)</f>
        <v>48830408</v>
      </c>
      <c r="I82" s="30">
        <f t="shared" ref="I82" si="30">SUBTOTAL(9,I83:I88)</f>
        <v>52104500</v>
      </c>
      <c r="J82" s="30">
        <f t="shared" ref="J82" si="31">SUBTOTAL(9,J83:J88)</f>
        <v>56235754</v>
      </c>
      <c r="K82" s="30">
        <f t="shared" ref="K82" si="32">SUBTOTAL(9,K83:K88)</f>
        <v>58226092</v>
      </c>
      <c r="L82" s="30">
        <f t="shared" ref="L82" si="33">SUBTOTAL(9,L83:L88)</f>
        <v>60591720</v>
      </c>
      <c r="M82" s="30">
        <f t="shared" ref="M82" si="34">SUBTOTAL(9,M83:M88)</f>
        <v>63416022</v>
      </c>
      <c r="N82" s="30">
        <f>SUBTOTAL(9,N83:N88)</f>
        <v>60095861</v>
      </c>
      <c r="O82" s="30">
        <f>SUBTOTAL(9,O83:O88)</f>
        <v>60563595</v>
      </c>
      <c r="P82" s="30">
        <f>SUBTOTAL(9,P83:P88)</f>
        <v>64888212</v>
      </c>
      <c r="Q82" s="30">
        <f>SUBTOTAL(9,Q83:Q88)</f>
        <v>69913503</v>
      </c>
      <c r="R82" s="30">
        <f>SUBTOTAL(9,R83:R88)</f>
        <v>74559425</v>
      </c>
      <c r="T82" s="111">
        <f t="shared" si="21"/>
        <v>5.9577517357909171E-2</v>
      </c>
      <c r="U82" s="110">
        <f t="shared" si="22"/>
        <v>2675893.4285714286</v>
      </c>
      <c r="W82" s="111">
        <f t="shared" si="19"/>
        <v>4.812964496483918E-2</v>
      </c>
      <c r="X82" s="110">
        <f t="shared" si="20"/>
        <v>18323671</v>
      </c>
    </row>
    <row r="83" spans="1:24">
      <c r="A83" t="s">
        <v>345</v>
      </c>
      <c r="B83">
        <v>0</v>
      </c>
      <c r="C83">
        <v>0</v>
      </c>
      <c r="D83">
        <v>0</v>
      </c>
      <c r="E83">
        <v>0</v>
      </c>
      <c r="F83">
        <v>7453684</v>
      </c>
      <c r="G83">
        <v>8557804</v>
      </c>
      <c r="H83">
        <v>9377227</v>
      </c>
      <c r="I83">
        <v>10232034</v>
      </c>
      <c r="J83">
        <v>11554530</v>
      </c>
      <c r="K83">
        <v>12765169</v>
      </c>
      <c r="L83">
        <v>12975278</v>
      </c>
      <c r="M83">
        <v>12779350</v>
      </c>
      <c r="N83" s="30">
        <v>13100433</v>
      </c>
      <c r="O83" s="30">
        <v>13148643</v>
      </c>
      <c r="P83" s="30">
        <v>15379215</v>
      </c>
      <c r="Q83" s="30">
        <v>16286020</v>
      </c>
      <c r="R83" s="30">
        <v>16916812</v>
      </c>
      <c r="T83" s="111" t="e">
        <f t="shared" si="21"/>
        <v>#DIV/0!</v>
      </c>
      <c r="U83" s="110">
        <f t="shared" si="22"/>
        <v>1650647.142857143</v>
      </c>
      <c r="W83" s="111">
        <f t="shared" si="19"/>
        <v>6.5600395632369191E-2</v>
      </c>
      <c r="X83" s="110">
        <f t="shared" si="20"/>
        <v>5362282</v>
      </c>
    </row>
    <row r="84" spans="1:24">
      <c r="A84" t="s">
        <v>346</v>
      </c>
      <c r="B84">
        <v>12177000</v>
      </c>
      <c r="C84">
        <v>13000200</v>
      </c>
      <c r="D84">
        <v>13335200</v>
      </c>
      <c r="E84">
        <v>14509300</v>
      </c>
      <c r="F84">
        <v>7415174</v>
      </c>
      <c r="G84">
        <v>7431317</v>
      </c>
      <c r="H84">
        <v>8201065</v>
      </c>
      <c r="I84">
        <v>8419292</v>
      </c>
      <c r="J84">
        <v>8428935</v>
      </c>
      <c r="K84">
        <v>7885799</v>
      </c>
      <c r="L84">
        <v>7985394</v>
      </c>
      <c r="M84">
        <v>8507270</v>
      </c>
      <c r="N84" s="30">
        <v>7796883</v>
      </c>
      <c r="O84" s="30">
        <v>7882027</v>
      </c>
      <c r="P84" s="30">
        <v>7721776</v>
      </c>
      <c r="Q84" s="30">
        <v>8407013</v>
      </c>
      <c r="R84" s="30">
        <v>9771964</v>
      </c>
      <c r="T84" s="111">
        <f t="shared" si="21"/>
        <v>-6.0022356481785999E-2</v>
      </c>
      <c r="U84" s="110">
        <f t="shared" si="22"/>
        <v>-653037.85714285716</v>
      </c>
      <c r="W84" s="111">
        <f t="shared" si="19"/>
        <v>2.4947276097139648E-2</v>
      </c>
      <c r="X84" s="110">
        <f t="shared" si="20"/>
        <v>1343029</v>
      </c>
    </row>
    <row r="85" spans="1:24">
      <c r="A85" t="s">
        <v>347</v>
      </c>
      <c r="B85">
        <v>21185600</v>
      </c>
      <c r="C85">
        <v>24504300</v>
      </c>
      <c r="D85">
        <v>27166800</v>
      </c>
      <c r="E85">
        <v>30024100</v>
      </c>
      <c r="F85">
        <v>24237443</v>
      </c>
      <c r="G85">
        <v>27960168</v>
      </c>
      <c r="H85">
        <v>30365375</v>
      </c>
      <c r="I85">
        <v>32513575</v>
      </c>
      <c r="J85">
        <v>35155439</v>
      </c>
      <c r="K85">
        <v>36863408</v>
      </c>
      <c r="L85">
        <v>38216598</v>
      </c>
      <c r="M85">
        <v>40553207</v>
      </c>
      <c r="N85" s="30">
        <v>38544760</v>
      </c>
      <c r="O85" s="30">
        <v>38990235</v>
      </c>
      <c r="P85" s="30">
        <v>41282171</v>
      </c>
      <c r="Q85" s="30">
        <v>43579624</v>
      </c>
      <c r="R85" s="30">
        <v>46139303</v>
      </c>
      <c r="T85" s="111">
        <f t="shared" si="21"/>
        <v>5.2913973220309884E-2</v>
      </c>
      <c r="U85" s="110">
        <f t="shared" si="22"/>
        <v>1521591.2857142857</v>
      </c>
      <c r="W85" s="111">
        <f t="shared" si="19"/>
        <v>4.6356678712481836E-2</v>
      </c>
      <c r="X85" s="110">
        <f t="shared" si="20"/>
        <v>10983864</v>
      </c>
    </row>
    <row r="86" spans="1:24">
      <c r="A86" t="s">
        <v>348</v>
      </c>
      <c r="B86">
        <v>0</v>
      </c>
      <c r="C86">
        <v>0</v>
      </c>
      <c r="D86">
        <v>0</v>
      </c>
      <c r="E86">
        <v>0</v>
      </c>
      <c r="F86">
        <v>0</v>
      </c>
      <c r="G86">
        <v>0</v>
      </c>
      <c r="H86">
        <v>0</v>
      </c>
      <c r="I86">
        <v>11494</v>
      </c>
      <c r="J86">
        <v>190246</v>
      </c>
      <c r="K86">
        <v>262997</v>
      </c>
      <c r="L86">
        <v>259443</v>
      </c>
      <c r="M86">
        <v>255483</v>
      </c>
      <c r="N86" s="30">
        <v>246775</v>
      </c>
      <c r="O86" s="30">
        <v>227741</v>
      </c>
      <c r="P86" s="30">
        <v>238836</v>
      </c>
      <c r="Q86" s="30">
        <v>275703</v>
      </c>
      <c r="R86" s="30">
        <v>286382</v>
      </c>
      <c r="T86" s="111" t="e">
        <f t="shared" si="21"/>
        <v>#DIV/0!</v>
      </c>
      <c r="U86" s="110">
        <f t="shared" si="22"/>
        <v>27178</v>
      </c>
      <c r="W86" s="111">
        <f t="shared" si="19"/>
        <v>7.0545254222664999E-2</v>
      </c>
      <c r="X86" s="110">
        <f t="shared" si="20"/>
        <v>96136</v>
      </c>
    </row>
    <row r="87" spans="1:24">
      <c r="A87" t="s">
        <v>349</v>
      </c>
      <c r="B87">
        <v>0</v>
      </c>
      <c r="C87">
        <v>0</v>
      </c>
      <c r="D87">
        <v>0</v>
      </c>
      <c r="E87">
        <v>0</v>
      </c>
      <c r="F87">
        <v>882696</v>
      </c>
      <c r="G87">
        <v>836115</v>
      </c>
      <c r="H87">
        <v>886741</v>
      </c>
      <c r="I87">
        <v>928105</v>
      </c>
      <c r="J87">
        <v>906604</v>
      </c>
      <c r="K87">
        <v>448719</v>
      </c>
      <c r="L87">
        <v>422611</v>
      </c>
      <c r="M87">
        <v>337135</v>
      </c>
      <c r="N87" s="30">
        <v>407010</v>
      </c>
      <c r="O87" s="30">
        <v>314949</v>
      </c>
      <c r="P87" s="30">
        <v>266214</v>
      </c>
      <c r="Q87" s="30">
        <v>346853</v>
      </c>
      <c r="R87" s="30">
        <v>385942</v>
      </c>
      <c r="T87" s="111" t="e">
        <f t="shared" si="21"/>
        <v>#DIV/0!</v>
      </c>
      <c r="U87" s="110">
        <f t="shared" si="22"/>
        <v>129514.85714285714</v>
      </c>
      <c r="W87" s="111">
        <f t="shared" si="19"/>
        <v>-0.13267059857058772</v>
      </c>
      <c r="X87" s="110">
        <f t="shared" si="20"/>
        <v>-520662</v>
      </c>
    </row>
    <row r="88" spans="1:24">
      <c r="A88" t="s">
        <v>350</v>
      </c>
      <c r="B88">
        <v>0</v>
      </c>
      <c r="C88">
        <v>0</v>
      </c>
      <c r="D88">
        <v>0</v>
      </c>
      <c r="E88">
        <v>369900</v>
      </c>
      <c r="F88">
        <v>0</v>
      </c>
      <c r="G88">
        <v>0</v>
      </c>
      <c r="H88">
        <v>0</v>
      </c>
      <c r="I88" t="s">
        <v>4</v>
      </c>
      <c r="J88" t="s">
        <v>4</v>
      </c>
      <c r="K88" t="s">
        <v>4</v>
      </c>
      <c r="L88">
        <v>732396</v>
      </c>
      <c r="M88">
        <v>983577</v>
      </c>
      <c r="N88" s="30">
        <v>0</v>
      </c>
      <c r="O88" s="30">
        <v>0</v>
      </c>
      <c r="P88" s="30">
        <v>0</v>
      </c>
      <c r="Q88" s="30">
        <v>1018290</v>
      </c>
      <c r="R88" s="30">
        <v>1059022</v>
      </c>
      <c r="T88" s="111" t="e">
        <f t="shared" si="21"/>
        <v>#VALUE!</v>
      </c>
      <c r="U88" s="110" t="e">
        <f t="shared" si="22"/>
        <v>#VALUE!</v>
      </c>
      <c r="W88" s="111" t="e">
        <f t="shared" si="19"/>
        <v>#VALUE!</v>
      </c>
      <c r="X88" s="110" t="e">
        <f t="shared" si="20"/>
        <v>#VALUE!</v>
      </c>
    </row>
    <row r="89" spans="1:24">
      <c r="B89" s="110"/>
      <c r="C89" s="110"/>
      <c r="D89" s="110"/>
      <c r="E89" s="110"/>
      <c r="F89" s="110"/>
      <c r="G89" s="110"/>
      <c r="H89" s="110"/>
      <c r="I89" s="110"/>
      <c r="J89" s="110"/>
      <c r="K89" s="110"/>
      <c r="L89" s="110"/>
      <c r="M89" s="110"/>
      <c r="O89" s="30"/>
      <c r="P89" s="30"/>
      <c r="Q89" s="30"/>
      <c r="R89" s="30"/>
      <c r="T89" s="111" t="e">
        <f t="shared" si="21"/>
        <v>#DIV/0!</v>
      </c>
      <c r="U89" s="110">
        <f t="shared" si="22"/>
        <v>0</v>
      </c>
      <c r="W89" s="111" t="e">
        <f t="shared" si="19"/>
        <v>#DIV/0!</v>
      </c>
      <c r="X89" s="110">
        <f t="shared" si="20"/>
        <v>0</v>
      </c>
    </row>
    <row r="90" spans="1:24">
      <c r="A90" s="24" t="s">
        <v>351</v>
      </c>
      <c r="B90" s="30">
        <f t="shared" ref="B90:M90" si="35">SUBTOTAL(9,B91:B92)</f>
        <v>0</v>
      </c>
      <c r="C90" s="30">
        <f t="shared" si="35"/>
        <v>0</v>
      </c>
      <c r="D90" s="30">
        <f t="shared" si="35"/>
        <v>0</v>
      </c>
      <c r="E90" s="30">
        <f t="shared" si="35"/>
        <v>0</v>
      </c>
      <c r="F90" s="30">
        <f t="shared" si="35"/>
        <v>7551430</v>
      </c>
      <c r="G90" s="30">
        <f t="shared" si="35"/>
        <v>7451402</v>
      </c>
      <c r="H90" s="30">
        <f t="shared" si="35"/>
        <v>7833042</v>
      </c>
      <c r="I90" s="30">
        <f t="shared" si="35"/>
        <v>8097709</v>
      </c>
      <c r="J90" s="30">
        <f t="shared" si="35"/>
        <v>8435750</v>
      </c>
      <c r="K90" s="30">
        <f t="shared" si="35"/>
        <v>9080031</v>
      </c>
      <c r="L90" s="30">
        <f t="shared" si="35"/>
        <v>10357640</v>
      </c>
      <c r="M90" s="30">
        <f t="shared" si="35"/>
        <v>9686797</v>
      </c>
      <c r="N90" s="30">
        <f>SUBTOTAL(9,N91:N92)</f>
        <v>9840171</v>
      </c>
      <c r="O90" s="30">
        <f t="shared" ref="O90:R90" si="36">SUBTOTAL(9,O91:O92)</f>
        <v>9480890</v>
      </c>
      <c r="P90" s="30">
        <f t="shared" si="36"/>
        <v>9847193</v>
      </c>
      <c r="Q90" s="30">
        <f t="shared" si="36"/>
        <v>10924361</v>
      </c>
      <c r="R90" s="30">
        <f t="shared" si="36"/>
        <v>11440894</v>
      </c>
      <c r="T90" s="111" t="e">
        <f t="shared" si="21"/>
        <v>#DIV/0!</v>
      </c>
      <c r="U90" s="110">
        <f t="shared" si="22"/>
        <v>1205107.142857143</v>
      </c>
      <c r="W90" s="111">
        <f t="shared" si="19"/>
        <v>5.2097633037095026E-2</v>
      </c>
      <c r="X90" s="110">
        <f t="shared" si="20"/>
        <v>3005144</v>
      </c>
    </row>
    <row r="91" spans="1:24">
      <c r="A91" t="s">
        <v>352</v>
      </c>
      <c r="B91">
        <v>0</v>
      </c>
      <c r="C91">
        <v>0</v>
      </c>
      <c r="D91">
        <v>0</v>
      </c>
      <c r="E91">
        <v>0</v>
      </c>
      <c r="F91">
        <v>5670790</v>
      </c>
      <c r="G91">
        <v>5534410</v>
      </c>
      <c r="H91">
        <v>5758884</v>
      </c>
      <c r="I91">
        <v>5814241</v>
      </c>
      <c r="J91">
        <v>5960870</v>
      </c>
      <c r="K91">
        <v>6612102</v>
      </c>
      <c r="L91">
        <v>7446692</v>
      </c>
      <c r="M91">
        <v>6523755</v>
      </c>
      <c r="N91" s="30">
        <v>6969421</v>
      </c>
      <c r="O91" s="30">
        <v>6584217</v>
      </c>
      <c r="P91" s="30">
        <v>6793395</v>
      </c>
      <c r="Q91" s="30">
        <v>7830533</v>
      </c>
      <c r="R91" s="30">
        <v>8072473</v>
      </c>
      <c r="T91" s="111" t="e">
        <f t="shared" si="21"/>
        <v>#DIV/0!</v>
      </c>
      <c r="U91" s="110">
        <f t="shared" si="22"/>
        <v>851552.85714285716</v>
      </c>
      <c r="W91" s="111">
        <f t="shared" si="19"/>
        <v>5.1839538315104017E-2</v>
      </c>
      <c r="X91" s="110">
        <f t="shared" si="20"/>
        <v>2111603</v>
      </c>
    </row>
    <row r="92" spans="1:24">
      <c r="A92" t="s">
        <v>353</v>
      </c>
      <c r="B92">
        <v>0</v>
      </c>
      <c r="C92">
        <v>0</v>
      </c>
      <c r="D92">
        <v>0</v>
      </c>
      <c r="E92">
        <v>0</v>
      </c>
      <c r="F92">
        <v>1880640</v>
      </c>
      <c r="G92">
        <v>1916992</v>
      </c>
      <c r="H92">
        <v>2074158</v>
      </c>
      <c r="I92">
        <v>2283468</v>
      </c>
      <c r="J92">
        <v>2474880</v>
      </c>
      <c r="K92">
        <v>2467929</v>
      </c>
      <c r="L92">
        <v>2910948</v>
      </c>
      <c r="M92">
        <v>3163042</v>
      </c>
      <c r="N92" s="30">
        <v>2870750</v>
      </c>
      <c r="O92" s="30">
        <v>2896673</v>
      </c>
      <c r="P92" s="30">
        <v>3053798</v>
      </c>
      <c r="Q92" s="30">
        <v>3093828</v>
      </c>
      <c r="R92" s="30">
        <v>3368421</v>
      </c>
      <c r="T92" s="111" t="e">
        <f t="shared" si="21"/>
        <v>#DIV/0!</v>
      </c>
      <c r="U92" s="110">
        <f t="shared" si="22"/>
        <v>353554.28571428574</v>
      </c>
      <c r="W92" s="111">
        <f t="shared" si="19"/>
        <v>5.271797060571215E-2</v>
      </c>
      <c r="X92" s="110">
        <f t="shared" si="20"/>
        <v>893541</v>
      </c>
    </row>
    <row r="93" spans="1:24">
      <c r="B93" s="110"/>
      <c r="C93" s="110"/>
      <c r="D93" s="110"/>
      <c r="E93" s="110"/>
      <c r="F93" s="110"/>
      <c r="G93" s="110"/>
      <c r="H93" s="110"/>
      <c r="I93" s="110"/>
      <c r="J93" s="110"/>
      <c r="L93" s="110"/>
      <c r="M93" s="110"/>
      <c r="O93" s="30"/>
      <c r="P93" s="30"/>
      <c r="Q93" s="30"/>
      <c r="R93" s="30"/>
      <c r="T93" s="111" t="e">
        <f t="shared" si="21"/>
        <v>#DIV/0!</v>
      </c>
      <c r="U93" s="110">
        <f t="shared" si="22"/>
        <v>0</v>
      </c>
      <c r="W93" s="111" t="e">
        <f t="shared" si="19"/>
        <v>#DIV/0!</v>
      </c>
      <c r="X93" s="110">
        <f t="shared" si="20"/>
        <v>0</v>
      </c>
    </row>
    <row r="94" spans="1:24">
      <c r="A94" s="24" t="s">
        <v>354</v>
      </c>
      <c r="B94" s="30">
        <f t="shared" ref="B94:M94" si="37">SUBTOTAL(9,B95:B100)</f>
        <v>37483900</v>
      </c>
      <c r="C94" s="30">
        <f t="shared" si="37"/>
        <v>40312200</v>
      </c>
      <c r="D94" s="30">
        <f t="shared" si="37"/>
        <v>43281300</v>
      </c>
      <c r="E94" s="30">
        <f t="shared" si="37"/>
        <v>47047800</v>
      </c>
      <c r="F94" s="30">
        <f t="shared" si="37"/>
        <v>46574185</v>
      </c>
      <c r="G94" s="30">
        <f t="shared" si="37"/>
        <v>48951907</v>
      </c>
      <c r="H94" s="30">
        <f t="shared" si="37"/>
        <v>51096425</v>
      </c>
      <c r="I94" s="30">
        <f t="shared" si="37"/>
        <v>53073488</v>
      </c>
      <c r="J94" s="30">
        <f t="shared" si="37"/>
        <v>55289175</v>
      </c>
      <c r="K94" s="30">
        <f t="shared" si="37"/>
        <v>56535952</v>
      </c>
      <c r="L94" s="30">
        <f t="shared" si="37"/>
        <v>53785093</v>
      </c>
      <c r="M94" s="30">
        <f t="shared" si="37"/>
        <v>52458446</v>
      </c>
      <c r="N94" s="30">
        <f>SUBTOTAL(9,N95:N100)</f>
        <v>52728064</v>
      </c>
      <c r="O94" s="30">
        <f t="shared" ref="O94:R94" si="38">SUBTOTAL(9,O95:O100)</f>
        <v>50691038</v>
      </c>
      <c r="P94" s="30">
        <f t="shared" si="38"/>
        <v>51825208</v>
      </c>
      <c r="Q94" s="30">
        <f t="shared" si="38"/>
        <v>55343227</v>
      </c>
      <c r="R94" s="30">
        <f t="shared" si="38"/>
        <v>58469037</v>
      </c>
      <c r="T94" s="111">
        <f t="shared" si="21"/>
        <v>4.6165793191899729E-2</v>
      </c>
      <c r="U94" s="110">
        <f t="shared" si="22"/>
        <v>2139567.8571428573</v>
      </c>
      <c r="W94" s="111">
        <f t="shared" si="19"/>
        <v>9.3635989347851112E-3</v>
      </c>
      <c r="X94" s="110">
        <f t="shared" si="20"/>
        <v>3179862</v>
      </c>
    </row>
    <row r="95" spans="1:24">
      <c r="A95" t="s">
        <v>355</v>
      </c>
      <c r="B95" s="106">
        <v>19694532.462203935</v>
      </c>
      <c r="C95" s="106">
        <v>20916065.400915701</v>
      </c>
      <c r="D95" s="106">
        <v>21508783.929953828</v>
      </c>
      <c r="E95" s="106">
        <v>23212646.10335844</v>
      </c>
      <c r="F95">
        <v>18560845</v>
      </c>
      <c r="G95">
        <v>19313593</v>
      </c>
      <c r="H95">
        <v>20384187</v>
      </c>
      <c r="I95">
        <v>21286506</v>
      </c>
      <c r="J95">
        <v>22215065</v>
      </c>
      <c r="K95">
        <v>22898195</v>
      </c>
      <c r="L95">
        <v>22722180</v>
      </c>
      <c r="M95">
        <v>24149140</v>
      </c>
      <c r="N95" s="30">
        <v>22213005</v>
      </c>
      <c r="O95" s="30">
        <v>22349137</v>
      </c>
      <c r="P95" s="30">
        <v>23237610</v>
      </c>
      <c r="Q95" s="30">
        <v>25330448</v>
      </c>
      <c r="R95" s="30">
        <v>28410434</v>
      </c>
      <c r="T95" s="111">
        <f t="shared" si="21"/>
        <v>8.6447402626550485E-3</v>
      </c>
      <c r="U95" s="110">
        <f t="shared" si="22"/>
        <v>185571.371297757</v>
      </c>
      <c r="W95" s="111">
        <f t="shared" si="19"/>
        <v>4.1849641520594005E-2</v>
      </c>
      <c r="X95" s="110">
        <f t="shared" si="20"/>
        <v>6195369</v>
      </c>
    </row>
    <row r="96" spans="1:24">
      <c r="A96" t="s">
        <v>356</v>
      </c>
      <c r="B96" s="106">
        <v>2630071.3937275102</v>
      </c>
      <c r="C96" s="106">
        <v>2793198.8426663103</v>
      </c>
      <c r="D96" s="106">
        <v>2872352.3869683705</v>
      </c>
      <c r="E96" s="106">
        <v>3099891.6377592152</v>
      </c>
      <c r="F96">
        <v>3758581</v>
      </c>
      <c r="G96">
        <v>3964696</v>
      </c>
      <c r="H96">
        <v>4175579</v>
      </c>
      <c r="I96">
        <v>4389221</v>
      </c>
      <c r="J96">
        <v>4489263</v>
      </c>
      <c r="K96">
        <v>4562280</v>
      </c>
      <c r="L96">
        <v>3797508</v>
      </c>
      <c r="M96">
        <v>3467093</v>
      </c>
      <c r="N96" s="30">
        <v>3750798</v>
      </c>
      <c r="O96" s="30">
        <v>3588739</v>
      </c>
      <c r="P96" s="30">
        <v>3727619</v>
      </c>
      <c r="Q96" s="30">
        <v>3964960</v>
      </c>
      <c r="R96" s="30">
        <v>3794021</v>
      </c>
      <c r="T96" s="111">
        <f t="shared" si="21"/>
        <v>7.0136132343368018E-2</v>
      </c>
      <c r="U96" s="110">
        <f t="shared" si="22"/>
        <v>242294.87961909853</v>
      </c>
      <c r="W96" s="111">
        <f t="shared" si="19"/>
        <v>-2.7654115787104638E-2</v>
      </c>
      <c r="X96" s="110">
        <f t="shared" si="20"/>
        <v>-695242</v>
      </c>
    </row>
    <row r="97" spans="1:24">
      <c r="A97" t="s">
        <v>357</v>
      </c>
      <c r="B97" s="106">
        <v>7972868.2578174025</v>
      </c>
      <c r="C97" s="106">
        <v>8467377.1379659381</v>
      </c>
      <c r="D97" s="106">
        <v>8707325.2938847132</v>
      </c>
      <c r="E97" s="106">
        <v>9397093.8204594851</v>
      </c>
      <c r="F97">
        <v>9420933</v>
      </c>
      <c r="G97">
        <v>10239535</v>
      </c>
      <c r="H97">
        <v>10963227</v>
      </c>
      <c r="I97">
        <v>11635090</v>
      </c>
      <c r="J97">
        <v>12149324</v>
      </c>
      <c r="K97">
        <v>12587747</v>
      </c>
      <c r="L97">
        <v>11561555</v>
      </c>
      <c r="M97">
        <v>10817011</v>
      </c>
      <c r="N97" s="30">
        <v>11625285</v>
      </c>
      <c r="O97" s="30">
        <v>10901080</v>
      </c>
      <c r="P97" s="30">
        <v>11238294</v>
      </c>
      <c r="Q97" s="30">
        <v>11727909</v>
      </c>
      <c r="R97" s="30">
        <v>11501296</v>
      </c>
      <c r="T97" s="111">
        <f t="shared" si="21"/>
        <v>5.2932324743655723E-2</v>
      </c>
      <c r="U97" s="110">
        <f t="shared" si="22"/>
        <v>525992.40886200883</v>
      </c>
      <c r="W97" s="111">
        <f t="shared" si="19"/>
        <v>-9.0940311642866423E-3</v>
      </c>
      <c r="X97" s="110">
        <f t="shared" si="20"/>
        <v>-648028</v>
      </c>
    </row>
    <row r="98" spans="1:24">
      <c r="A98" t="s">
        <v>358</v>
      </c>
      <c r="B98" s="106">
        <v>1125775.9334789452</v>
      </c>
      <c r="C98" s="106">
        <v>1195601.017521566</v>
      </c>
      <c r="D98" s="106">
        <v>1229481.9058644972</v>
      </c>
      <c r="E98" s="106">
        <v>1326877.8218358574</v>
      </c>
      <c r="F98">
        <v>1622993</v>
      </c>
      <c r="G98">
        <v>1658724</v>
      </c>
      <c r="H98">
        <v>1694178</v>
      </c>
      <c r="I98">
        <v>1779065</v>
      </c>
      <c r="J98">
        <v>1744637</v>
      </c>
      <c r="K98">
        <v>1741696</v>
      </c>
      <c r="L98">
        <v>1737002</v>
      </c>
      <c r="M98">
        <v>1537605</v>
      </c>
      <c r="N98" s="30">
        <v>1690703</v>
      </c>
      <c r="O98" s="30">
        <v>1486771</v>
      </c>
      <c r="P98" s="30">
        <v>1532528</v>
      </c>
      <c r="Q98" s="30">
        <v>1577845</v>
      </c>
      <c r="R98" s="30">
        <v>1623993</v>
      </c>
      <c r="T98" s="111">
        <f t="shared" si="21"/>
        <v>5.5469148256144463E-2</v>
      </c>
      <c r="U98" s="110">
        <f t="shared" si="22"/>
        <v>78433.711782633429</v>
      </c>
      <c r="W98" s="111">
        <f t="shared" si="19"/>
        <v>-1.1872060916005234E-2</v>
      </c>
      <c r="X98" s="110">
        <f t="shared" si="20"/>
        <v>-120644</v>
      </c>
    </row>
    <row r="99" spans="1:24">
      <c r="A99" t="s">
        <v>359</v>
      </c>
      <c r="B99" s="106">
        <v>6060651.9527722048</v>
      </c>
      <c r="C99" s="106">
        <v>6436557.6009304831</v>
      </c>
      <c r="D99" s="106">
        <v>6618956.4833285883</v>
      </c>
      <c r="E99" s="106">
        <v>7143290.616587</v>
      </c>
      <c r="F99" s="106">
        <v>10469002</v>
      </c>
      <c r="G99" s="106">
        <v>10910360</v>
      </c>
      <c r="H99" s="106">
        <v>10922460</v>
      </c>
      <c r="I99" s="106">
        <v>10598654</v>
      </c>
      <c r="J99" s="106">
        <v>11012689</v>
      </c>
      <c r="K99" s="106">
        <v>10956254</v>
      </c>
      <c r="L99" s="106">
        <v>10341345</v>
      </c>
      <c r="M99" s="106">
        <v>8913262</v>
      </c>
      <c r="N99" s="30">
        <v>10001155</v>
      </c>
      <c r="O99" s="30">
        <v>9094241</v>
      </c>
      <c r="P99" s="30">
        <v>8616556</v>
      </c>
      <c r="Q99" s="30">
        <v>8509585</v>
      </c>
      <c r="R99" s="30">
        <v>8742820</v>
      </c>
      <c r="T99" s="111">
        <f t="shared" si="21"/>
        <v>7.9741911196523185E-2</v>
      </c>
      <c r="U99" s="110">
        <f t="shared" si="22"/>
        <v>653733.05700993096</v>
      </c>
      <c r="W99" s="111">
        <f t="shared" si="19"/>
        <v>-3.773868394289781E-2</v>
      </c>
      <c r="X99" s="110">
        <f t="shared" si="20"/>
        <v>-2269869</v>
      </c>
    </row>
    <row r="100" spans="1:24">
      <c r="A100" t="s">
        <v>360</v>
      </c>
      <c r="B100" s="106">
        <v>0</v>
      </c>
      <c r="C100" s="106">
        <v>503400</v>
      </c>
      <c r="D100" s="106">
        <v>2344400</v>
      </c>
      <c r="E100" s="106">
        <v>2868000</v>
      </c>
      <c r="F100" s="106">
        <v>2741831</v>
      </c>
      <c r="G100" s="106">
        <v>2864999</v>
      </c>
      <c r="H100" s="106">
        <v>2956794</v>
      </c>
      <c r="I100" s="106">
        <v>3384952</v>
      </c>
      <c r="J100" s="106">
        <v>3678197</v>
      </c>
      <c r="K100" s="106">
        <v>3789780</v>
      </c>
      <c r="L100" s="106">
        <v>3625503</v>
      </c>
      <c r="M100" s="106">
        <v>3574335</v>
      </c>
      <c r="N100" s="30">
        <v>3447118</v>
      </c>
      <c r="O100" s="30">
        <v>3271070</v>
      </c>
      <c r="P100" s="30">
        <v>3472601</v>
      </c>
      <c r="Q100" s="30">
        <v>4232480</v>
      </c>
      <c r="R100" s="30">
        <v>4396473</v>
      </c>
      <c r="T100" s="111">
        <f t="shared" si="21"/>
        <v>0.32858340949653941</v>
      </c>
      <c r="U100" s="110">
        <f t="shared" si="22"/>
        <v>453542.42857142858</v>
      </c>
      <c r="W100" s="111">
        <f t="shared" si="19"/>
        <v>3.0176338845395723E-2</v>
      </c>
      <c r="X100" s="110">
        <f t="shared" si="20"/>
        <v>718276</v>
      </c>
    </row>
    <row r="101" spans="1:24">
      <c r="B101" s="106"/>
      <c r="C101" s="106"/>
      <c r="D101" s="106"/>
      <c r="E101" s="106"/>
      <c r="F101" s="106"/>
      <c r="G101" s="106"/>
      <c r="H101" s="106"/>
      <c r="I101" s="106"/>
      <c r="J101" s="106"/>
      <c r="K101" s="106"/>
      <c r="L101" s="106"/>
      <c r="M101" s="106"/>
      <c r="O101" s="30"/>
      <c r="P101" s="30"/>
      <c r="Q101" s="30"/>
      <c r="R101" s="30"/>
      <c r="T101" s="111" t="e">
        <f t="shared" si="21"/>
        <v>#DIV/0!</v>
      </c>
      <c r="U101" s="110">
        <f t="shared" si="22"/>
        <v>0</v>
      </c>
      <c r="W101" s="111" t="e">
        <f t="shared" si="19"/>
        <v>#DIV/0!</v>
      </c>
      <c r="X101" s="110">
        <f t="shared" si="20"/>
        <v>0</v>
      </c>
    </row>
    <row r="102" spans="1:24">
      <c r="A102" s="24" t="s">
        <v>361</v>
      </c>
      <c r="B102" s="30">
        <f t="shared" ref="B102" si="39">SUBTOTAL(9,B103:B104)</f>
        <v>17281400</v>
      </c>
      <c r="C102" s="30">
        <f t="shared" ref="C102" si="40">SUBTOTAL(9,C103:C104)</f>
        <v>18585300</v>
      </c>
      <c r="D102" s="30">
        <f t="shared" ref="D102" si="41">SUBTOTAL(9,D103:D104)</f>
        <v>21839700</v>
      </c>
      <c r="E102" s="30">
        <f t="shared" ref="E102" si="42">SUBTOTAL(9,E103:E104)</f>
        <v>23557800</v>
      </c>
      <c r="F102" s="30">
        <f t="shared" ref="F102" si="43">SUBTOTAL(9,F103:F104)</f>
        <v>22770262</v>
      </c>
      <c r="G102" s="30">
        <f t="shared" ref="G102" si="44">SUBTOTAL(9,G103:G104)</f>
        <v>22461551</v>
      </c>
      <c r="H102" s="30">
        <f t="shared" ref="H102" si="45">SUBTOTAL(9,H103:H104)</f>
        <v>22804823</v>
      </c>
      <c r="I102" s="30">
        <f t="shared" ref="I102" si="46">SUBTOTAL(9,I103:I104)</f>
        <v>24081639</v>
      </c>
      <c r="J102" s="30">
        <f t="shared" ref="J102" si="47">SUBTOTAL(9,J103:J104)</f>
        <v>26218929</v>
      </c>
      <c r="K102" s="30">
        <f t="shared" ref="K102" si="48">SUBTOTAL(9,K103:K104)</f>
        <v>27631055</v>
      </c>
      <c r="L102" s="30">
        <f t="shared" ref="L102" si="49">SUBTOTAL(9,L103:L104)</f>
        <v>29535061</v>
      </c>
      <c r="M102" s="30">
        <f t="shared" ref="M102" si="50">SUBTOTAL(9,M103:M104)</f>
        <v>28057763</v>
      </c>
      <c r="N102" s="30">
        <f>SUBTOTAL(9,N103:N104)</f>
        <v>27572503</v>
      </c>
      <c r="O102" s="30">
        <f t="shared" ref="O102:R102" si="51">SUBTOTAL(9,O103:O104)</f>
        <v>26180272</v>
      </c>
      <c r="P102" s="30">
        <f t="shared" si="51"/>
        <v>24860205</v>
      </c>
      <c r="Q102" s="30">
        <f t="shared" si="51"/>
        <v>25633858</v>
      </c>
      <c r="R102" s="30">
        <f t="shared" si="51"/>
        <v>27890177</v>
      </c>
      <c r="T102" s="111">
        <f t="shared" si="21"/>
        <v>5.0387001696335032E-2</v>
      </c>
      <c r="U102" s="110">
        <f t="shared" si="22"/>
        <v>1090518.4285714286</v>
      </c>
      <c r="W102" s="111">
        <f t="shared" si="19"/>
        <v>1.0352034896855544E-2</v>
      </c>
      <c r="X102" s="110">
        <f t="shared" si="20"/>
        <v>1671248</v>
      </c>
    </row>
    <row r="103" spans="1:24">
      <c r="A103" t="s">
        <v>362</v>
      </c>
      <c r="B103" s="106">
        <v>16099300</v>
      </c>
      <c r="C103" s="106">
        <v>17398500</v>
      </c>
      <c r="D103" s="106">
        <v>20576900</v>
      </c>
      <c r="E103" s="106">
        <v>22043600</v>
      </c>
      <c r="F103" s="106">
        <v>21262330</v>
      </c>
      <c r="G103" s="106">
        <v>20884937</v>
      </c>
      <c r="H103" s="106">
        <v>21223866</v>
      </c>
      <c r="I103" s="106">
        <v>22354187</v>
      </c>
      <c r="J103" s="106">
        <v>24475013</v>
      </c>
      <c r="K103" s="106">
        <v>25826806</v>
      </c>
      <c r="L103" s="106">
        <v>27647364</v>
      </c>
      <c r="M103" s="106">
        <v>26298701</v>
      </c>
      <c r="N103" s="30">
        <v>25728178</v>
      </c>
      <c r="O103" s="30">
        <v>24361912</v>
      </c>
      <c r="P103" s="30">
        <v>23000499</v>
      </c>
      <c r="Q103" s="30">
        <v>24011368</v>
      </c>
      <c r="R103" s="30">
        <v>26256930</v>
      </c>
      <c r="T103" s="111">
        <f t="shared" si="21"/>
        <v>4.9960636954363258E-2</v>
      </c>
      <c r="U103" s="110">
        <f t="shared" si="22"/>
        <v>1010930.4285714285</v>
      </c>
      <c r="W103" s="111">
        <f t="shared" si="19"/>
        <v>1.1781736731476755E-2</v>
      </c>
      <c r="X103" s="110">
        <f t="shared" si="20"/>
        <v>1781917</v>
      </c>
    </row>
    <row r="104" spans="1:24">
      <c r="A104" t="s">
        <v>363</v>
      </c>
      <c r="B104" s="106">
        <v>1182100</v>
      </c>
      <c r="C104" s="106">
        <v>1186800</v>
      </c>
      <c r="D104" s="106">
        <v>1262800</v>
      </c>
      <c r="E104" s="106">
        <v>1514200</v>
      </c>
      <c r="F104" s="106">
        <v>1507932</v>
      </c>
      <c r="G104" s="106">
        <v>1576614</v>
      </c>
      <c r="H104" s="106">
        <v>1580957</v>
      </c>
      <c r="I104" s="106">
        <v>1727452</v>
      </c>
      <c r="J104" s="106">
        <v>1743916</v>
      </c>
      <c r="K104" s="106">
        <v>1804249</v>
      </c>
      <c r="L104" s="106">
        <v>1887697</v>
      </c>
      <c r="M104" s="106">
        <v>1759062</v>
      </c>
      <c r="N104" s="30">
        <v>1844325</v>
      </c>
      <c r="O104" s="30">
        <v>1818360</v>
      </c>
      <c r="P104" s="30">
        <v>1859706</v>
      </c>
      <c r="Q104" s="30">
        <v>1622490</v>
      </c>
      <c r="R104" s="30">
        <v>1633247</v>
      </c>
      <c r="T104" s="111">
        <f t="shared" si="21"/>
        <v>5.652137822768033E-2</v>
      </c>
      <c r="U104" s="110">
        <f t="shared" si="22"/>
        <v>79588</v>
      </c>
      <c r="W104" s="111">
        <f t="shared" si="19"/>
        <v>-1.0867698740912757E-2</v>
      </c>
      <c r="X104" s="110">
        <f t="shared" si="20"/>
        <v>-110669</v>
      </c>
    </row>
    <row r="105" spans="1:24">
      <c r="O105" s="30"/>
      <c r="P105" s="30"/>
      <c r="Q105" s="30"/>
      <c r="R105" s="30"/>
      <c r="T105" s="111" t="e">
        <f t="shared" si="21"/>
        <v>#DIV/0!</v>
      </c>
      <c r="U105" s="110">
        <f t="shared" si="22"/>
        <v>0</v>
      </c>
      <c r="W105" s="111" t="e">
        <f t="shared" si="19"/>
        <v>#DIV/0!</v>
      </c>
      <c r="X105" s="110">
        <f t="shared" si="20"/>
        <v>0</v>
      </c>
    </row>
    <row r="106" spans="1:24">
      <c r="A106" s="24" t="s">
        <v>364</v>
      </c>
      <c r="B106" s="30">
        <f t="shared" ref="B106" si="52">SUBTOTAL(9,B107:B109)</f>
        <v>32104400</v>
      </c>
      <c r="C106" s="30">
        <f t="shared" ref="C106" si="53">SUBTOTAL(9,C107:C109)</f>
        <v>34669800</v>
      </c>
      <c r="D106" s="30">
        <f t="shared" ref="D106" si="54">SUBTOTAL(9,D107:D109)</f>
        <v>36291800</v>
      </c>
      <c r="E106" s="30">
        <f t="shared" ref="E106" si="55">SUBTOTAL(9,E107:E109)</f>
        <v>38875100</v>
      </c>
      <c r="F106" s="30">
        <f t="shared" ref="F106" si="56">SUBTOTAL(9,F107:F109)</f>
        <v>39680333</v>
      </c>
      <c r="G106" s="30">
        <f t="shared" ref="G106" si="57">SUBTOTAL(9,G107:G109)</f>
        <v>41076852</v>
      </c>
      <c r="H106" s="30">
        <f t="shared" ref="H106" si="58">SUBTOTAL(9,H107:H109)</f>
        <v>43578848</v>
      </c>
      <c r="I106" s="30">
        <f t="shared" ref="I106" si="59">SUBTOTAL(9,I107:I109)</f>
        <v>45048532</v>
      </c>
      <c r="J106" s="30">
        <f t="shared" ref="J106" si="60">SUBTOTAL(9,J107:J109)</f>
        <v>46643858</v>
      </c>
      <c r="K106" s="30">
        <f t="shared" ref="K106" si="61">SUBTOTAL(9,K107:K109)</f>
        <v>48189883</v>
      </c>
      <c r="L106" s="30">
        <f t="shared" ref="L106" si="62">SUBTOTAL(9,L107:L109)</f>
        <v>46142822</v>
      </c>
      <c r="M106" s="30">
        <f t="shared" ref="M106" si="63">SUBTOTAL(9,M107:M109)</f>
        <v>43664412</v>
      </c>
      <c r="N106" s="30">
        <f>SUBTOTAL(9,N107:N109)</f>
        <v>47593408</v>
      </c>
      <c r="O106" s="30">
        <f>SUBTOTAL(9,O107:O109)</f>
        <v>42516591</v>
      </c>
      <c r="P106" s="30">
        <f>SUBTOTAL(9,P107:P109)</f>
        <v>43549846</v>
      </c>
      <c r="Q106" s="30">
        <f>SUBTOTAL(9,Q107:Q109)</f>
        <v>47776653</v>
      </c>
      <c r="R106" s="30">
        <f>SUBTOTAL(9,R107:R109)</f>
        <v>49018860</v>
      </c>
      <c r="T106" s="111">
        <f t="shared" si="21"/>
        <v>4.3292682151183204E-2</v>
      </c>
      <c r="U106" s="110">
        <f t="shared" si="22"/>
        <v>1710579.7142857143</v>
      </c>
      <c r="W106" s="111">
        <f t="shared" si="19"/>
        <v>8.3116624342440826E-3</v>
      </c>
      <c r="X106" s="110">
        <f t="shared" si="20"/>
        <v>2375002</v>
      </c>
    </row>
    <row r="107" spans="1:24">
      <c r="A107" t="s">
        <v>365</v>
      </c>
      <c r="B107" s="30">
        <v>32104400</v>
      </c>
      <c r="C107" s="30">
        <v>34669800</v>
      </c>
      <c r="D107" s="30">
        <v>36291800</v>
      </c>
      <c r="E107" s="30">
        <v>38875100</v>
      </c>
      <c r="F107" s="30">
        <v>38659661</v>
      </c>
      <c r="G107" s="30">
        <v>40099202</v>
      </c>
      <c r="H107" s="30">
        <v>42527972</v>
      </c>
      <c r="I107" s="30">
        <v>43975887</v>
      </c>
      <c r="J107" s="30">
        <v>45572983</v>
      </c>
      <c r="K107" s="30">
        <v>47170782</v>
      </c>
      <c r="L107" s="30">
        <v>44994425</v>
      </c>
      <c r="M107" s="30">
        <v>42513828</v>
      </c>
      <c r="N107" s="30">
        <v>46571299</v>
      </c>
      <c r="O107" s="30">
        <v>41516559</v>
      </c>
      <c r="P107" s="30">
        <v>42495584</v>
      </c>
      <c r="Q107" s="30">
        <v>45893413</v>
      </c>
      <c r="R107" s="30">
        <v>47771251</v>
      </c>
      <c r="T107" s="111">
        <f t="shared" si="21"/>
        <v>3.9836744669240254E-2</v>
      </c>
      <c r="U107" s="110">
        <f t="shared" si="22"/>
        <v>1557597.5714285714</v>
      </c>
      <c r="W107" s="111">
        <f t="shared" si="19"/>
        <v>7.8823958204516931E-3</v>
      </c>
      <c r="X107" s="110">
        <f t="shared" si="20"/>
        <v>2198268</v>
      </c>
    </row>
    <row r="108" spans="1:24">
      <c r="A108" t="s">
        <v>366</v>
      </c>
      <c r="B108" s="30">
        <v>0</v>
      </c>
      <c r="C108" s="30">
        <v>0</v>
      </c>
      <c r="D108" s="30">
        <v>0</v>
      </c>
      <c r="E108" s="30">
        <v>0</v>
      </c>
      <c r="F108" s="30">
        <v>397424</v>
      </c>
      <c r="G108" s="30">
        <v>432034</v>
      </c>
      <c r="H108" s="30">
        <v>413819</v>
      </c>
      <c r="I108" s="30">
        <v>400917</v>
      </c>
      <c r="J108" s="30">
        <v>457698</v>
      </c>
      <c r="K108" s="30">
        <v>470773</v>
      </c>
      <c r="L108" s="30">
        <v>498667</v>
      </c>
      <c r="M108" s="30">
        <v>500090</v>
      </c>
      <c r="N108" s="30">
        <v>426755</v>
      </c>
      <c r="O108" s="30">
        <v>401504</v>
      </c>
      <c r="P108" s="30">
        <v>444558</v>
      </c>
      <c r="Q108" s="30">
        <v>1244422</v>
      </c>
      <c r="R108" s="30">
        <v>584048</v>
      </c>
      <c r="T108" s="111" t="e">
        <f t="shared" si="21"/>
        <v>#DIV/0!</v>
      </c>
      <c r="U108" s="110">
        <f t="shared" si="22"/>
        <v>65385.428571428572</v>
      </c>
      <c r="W108" s="111">
        <f t="shared" si="19"/>
        <v>4.146557950457308E-2</v>
      </c>
      <c r="X108" s="110">
        <f t="shared" si="20"/>
        <v>126350</v>
      </c>
    </row>
    <row r="109" spans="1:24">
      <c r="A109" t="s">
        <v>367</v>
      </c>
      <c r="B109" s="30">
        <v>0</v>
      </c>
      <c r="C109" s="30">
        <v>0</v>
      </c>
      <c r="D109" s="30">
        <v>0</v>
      </c>
      <c r="E109" s="30">
        <v>0</v>
      </c>
      <c r="F109" s="30">
        <v>623248</v>
      </c>
      <c r="G109" s="30">
        <v>545616</v>
      </c>
      <c r="H109" s="30">
        <v>637057</v>
      </c>
      <c r="I109" s="30">
        <v>671728</v>
      </c>
      <c r="J109" s="30">
        <v>613177</v>
      </c>
      <c r="K109" s="30">
        <v>548328</v>
      </c>
      <c r="L109" s="30">
        <v>649730</v>
      </c>
      <c r="M109" s="30">
        <v>650494</v>
      </c>
      <c r="N109" s="30">
        <v>595354</v>
      </c>
      <c r="O109" s="30">
        <v>598528</v>
      </c>
      <c r="P109" s="30">
        <v>609704</v>
      </c>
      <c r="Q109" s="30">
        <v>638818</v>
      </c>
      <c r="R109" s="30">
        <v>663561</v>
      </c>
      <c r="T109" s="111" t="e">
        <f t="shared" si="21"/>
        <v>#DIV/0!</v>
      </c>
      <c r="U109" s="110">
        <f t="shared" si="22"/>
        <v>87596.71428571429</v>
      </c>
      <c r="W109" s="111">
        <f t="shared" si="19"/>
        <v>1.3248181040178109E-2</v>
      </c>
      <c r="X109" s="110">
        <f t="shared" si="20"/>
        <v>50384</v>
      </c>
    </row>
    <row r="110" spans="1:24">
      <c r="B110" s="30"/>
      <c r="C110" s="30"/>
      <c r="D110" s="30"/>
      <c r="E110" s="30"/>
      <c r="F110" s="30"/>
      <c r="G110" s="30"/>
      <c r="H110" s="30"/>
      <c r="I110" s="30"/>
      <c r="J110" s="30"/>
      <c r="K110" s="30"/>
      <c r="L110" s="30"/>
      <c r="M110" s="30"/>
      <c r="N110" s="30"/>
      <c r="O110" s="30"/>
      <c r="P110" s="30"/>
      <c r="Q110" s="30"/>
      <c r="R110" s="30"/>
      <c r="T110" s="111" t="e">
        <f t="shared" si="21"/>
        <v>#DIV/0!</v>
      </c>
      <c r="U110" s="110">
        <f t="shared" si="22"/>
        <v>0</v>
      </c>
      <c r="W110" s="111" t="e">
        <f t="shared" si="19"/>
        <v>#DIV/0!</v>
      </c>
      <c r="X110" s="110">
        <f t="shared" si="20"/>
        <v>0</v>
      </c>
    </row>
    <row r="111" spans="1:24">
      <c r="A111" s="24" t="s">
        <v>368</v>
      </c>
      <c r="B111" s="30">
        <f t="shared" ref="B111:M111" si="64">SUBTOTAL(9,B112:B112)</f>
        <v>2112600</v>
      </c>
      <c r="C111" s="30">
        <f t="shared" si="64"/>
        <v>1996900</v>
      </c>
      <c r="D111" s="30">
        <f t="shared" si="64"/>
        <v>1719200</v>
      </c>
      <c r="E111" s="30">
        <f t="shared" si="64"/>
        <v>1513400</v>
      </c>
      <c r="F111" s="30">
        <f t="shared" si="64"/>
        <v>1562825</v>
      </c>
      <c r="G111" s="30">
        <f t="shared" si="64"/>
        <v>1652067</v>
      </c>
      <c r="H111" s="30">
        <f t="shared" si="64"/>
        <v>1823782</v>
      </c>
      <c r="I111" s="30">
        <f t="shared" si="64"/>
        <v>1884378</v>
      </c>
      <c r="J111" s="30">
        <f t="shared" si="64"/>
        <v>2024705</v>
      </c>
      <c r="K111" s="30">
        <f t="shared" si="64"/>
        <v>2218490</v>
      </c>
      <c r="L111" s="30">
        <f t="shared" si="64"/>
        <v>2168582</v>
      </c>
      <c r="M111" s="30">
        <f t="shared" si="64"/>
        <v>2055477</v>
      </c>
      <c r="N111" s="30">
        <f>SUBTOTAL(9,N112:N112)</f>
        <v>2127217</v>
      </c>
      <c r="O111" s="30">
        <f t="shared" ref="O111:R111" si="65">SUBTOTAL(9,O112:O112)</f>
        <v>1918816</v>
      </c>
      <c r="P111" s="30">
        <f t="shared" si="65"/>
        <v>1921171</v>
      </c>
      <c r="Q111" s="30">
        <f t="shared" si="65"/>
        <v>2148532</v>
      </c>
      <c r="R111" s="30">
        <f t="shared" si="65"/>
        <v>2231748</v>
      </c>
      <c r="T111" s="111">
        <f t="shared" si="21"/>
        <v>1.9773857204068435E-3</v>
      </c>
      <c r="U111" s="110">
        <f t="shared" si="22"/>
        <v>3972.1428571428573</v>
      </c>
      <c r="W111" s="111">
        <f t="shared" si="19"/>
        <v>1.6359224408757811E-2</v>
      </c>
      <c r="X111" s="110">
        <f t="shared" si="20"/>
        <v>207043</v>
      </c>
    </row>
    <row r="112" spans="1:24">
      <c r="A112" s="25" t="s">
        <v>814</v>
      </c>
      <c r="B112" s="30">
        <v>2112600</v>
      </c>
      <c r="C112" s="30">
        <v>1996900</v>
      </c>
      <c r="D112" s="30">
        <v>1719200</v>
      </c>
      <c r="E112" s="30">
        <v>1513400</v>
      </c>
      <c r="F112" s="30">
        <v>1562825</v>
      </c>
      <c r="G112" s="30">
        <v>1652067</v>
      </c>
      <c r="H112" s="30">
        <v>1823782</v>
      </c>
      <c r="I112" s="30">
        <v>1884378</v>
      </c>
      <c r="J112" s="30">
        <v>2024705</v>
      </c>
      <c r="K112" s="30">
        <v>2218490</v>
      </c>
      <c r="L112" s="30">
        <v>2168582</v>
      </c>
      <c r="M112" s="30">
        <v>2055477</v>
      </c>
      <c r="N112" s="30">
        <v>2127217</v>
      </c>
      <c r="O112" s="30">
        <v>1918816</v>
      </c>
      <c r="P112" s="30">
        <v>1921171</v>
      </c>
      <c r="Q112" s="30">
        <v>2148532</v>
      </c>
      <c r="R112" s="30">
        <v>2231748</v>
      </c>
      <c r="T112" s="111">
        <f t="shared" si="21"/>
        <v>1.9773857204068435E-3</v>
      </c>
      <c r="U112" s="110">
        <f t="shared" si="22"/>
        <v>3972.1428571428573</v>
      </c>
      <c r="W112" s="111">
        <f t="shared" si="19"/>
        <v>1.6359224408757811E-2</v>
      </c>
      <c r="X112" s="110">
        <f t="shared" si="20"/>
        <v>207043</v>
      </c>
    </row>
    <row r="113" spans="1:24">
      <c r="B113" s="30"/>
      <c r="N113" s="30"/>
      <c r="O113" s="30"/>
      <c r="P113" s="30"/>
      <c r="Q113" s="30"/>
      <c r="R113" s="30"/>
      <c r="T113" s="111" t="e">
        <f t="shared" si="21"/>
        <v>#DIV/0!</v>
      </c>
      <c r="U113" s="110">
        <f t="shared" si="22"/>
        <v>0</v>
      </c>
      <c r="W113" s="111" t="e">
        <f t="shared" si="19"/>
        <v>#DIV/0!</v>
      </c>
      <c r="X113" s="110">
        <f t="shared" si="20"/>
        <v>0</v>
      </c>
    </row>
    <row r="114" spans="1:24">
      <c r="A114" s="24" t="s">
        <v>369</v>
      </c>
      <c r="B114" s="30">
        <f t="shared" ref="B114:P114" si="66">SUBTOTAL(9,B115:B116)</f>
        <v>0</v>
      </c>
      <c r="C114" s="30">
        <f t="shared" si="66"/>
        <v>0</v>
      </c>
      <c r="D114" s="30">
        <f t="shared" si="66"/>
        <v>0</v>
      </c>
      <c r="E114" s="30">
        <f t="shared" si="66"/>
        <v>-11411000</v>
      </c>
      <c r="F114" s="30">
        <f t="shared" si="66"/>
        <v>0</v>
      </c>
      <c r="G114" s="30">
        <f t="shared" si="66"/>
        <v>0</v>
      </c>
      <c r="H114" s="30">
        <f t="shared" si="66"/>
        <v>0</v>
      </c>
      <c r="I114" s="30">
        <f t="shared" si="66"/>
        <v>0</v>
      </c>
      <c r="J114" s="30">
        <f t="shared" si="66"/>
        <v>0</v>
      </c>
      <c r="K114" s="30">
        <f t="shared" si="66"/>
        <v>0</v>
      </c>
      <c r="L114" s="30">
        <f t="shared" si="66"/>
        <v>-10227268</v>
      </c>
      <c r="M114" s="30">
        <f t="shared" si="66"/>
        <v>-17215454</v>
      </c>
      <c r="N114" s="30">
        <f t="shared" si="66"/>
        <v>0</v>
      </c>
      <c r="O114" s="30">
        <f t="shared" si="66"/>
        <v>0</v>
      </c>
      <c r="P114" s="30">
        <f t="shared" si="66"/>
        <v>0</v>
      </c>
      <c r="Q114" s="30">
        <f t="shared" ref="Q114:R114" si="67">SUBTOTAL(9,Q115:Q116)</f>
        <v>-10173753</v>
      </c>
      <c r="R114" s="30">
        <f t="shared" si="67"/>
        <v>-33010557</v>
      </c>
      <c r="T114" s="111" t="e">
        <f t="shared" si="21"/>
        <v>#DIV/0!</v>
      </c>
      <c r="U114" s="110">
        <f t="shared" si="22"/>
        <v>0</v>
      </c>
      <c r="W114" s="111" t="e">
        <f t="shared" si="19"/>
        <v>#DIV/0!</v>
      </c>
      <c r="X114" s="110">
        <f t="shared" si="20"/>
        <v>-33010557</v>
      </c>
    </row>
    <row r="115" spans="1:24">
      <c r="A115" t="s">
        <v>370</v>
      </c>
      <c r="B115" s="30">
        <v>0</v>
      </c>
      <c r="C115" s="30">
        <v>0</v>
      </c>
      <c r="D115" s="30">
        <v>0</v>
      </c>
      <c r="E115" s="30">
        <v>-1151700</v>
      </c>
      <c r="F115" s="30">
        <v>0</v>
      </c>
      <c r="G115" s="30">
        <v>0</v>
      </c>
      <c r="H115" s="30">
        <v>0</v>
      </c>
      <c r="I115" s="30">
        <v>0</v>
      </c>
      <c r="J115" s="30">
        <v>0</v>
      </c>
      <c r="K115" s="30">
        <v>0</v>
      </c>
      <c r="L115" s="30">
        <v>0</v>
      </c>
      <c r="M115" s="30">
        <v>-13567533</v>
      </c>
      <c r="N115" s="30">
        <v>0</v>
      </c>
      <c r="O115" s="30">
        <v>0</v>
      </c>
      <c r="P115" s="30">
        <v>0</v>
      </c>
      <c r="Q115" s="30">
        <v>0</v>
      </c>
      <c r="R115" s="30">
        <v>-22007039</v>
      </c>
      <c r="T115" s="111" t="e">
        <f t="shared" si="21"/>
        <v>#DIV/0!</v>
      </c>
      <c r="U115" s="110">
        <f t="shared" si="22"/>
        <v>0</v>
      </c>
      <c r="W115" s="111" t="e">
        <f t="shared" si="19"/>
        <v>#DIV/0!</v>
      </c>
      <c r="X115" s="110">
        <f t="shared" si="20"/>
        <v>-22007039</v>
      </c>
    </row>
    <row r="116" spans="1:24">
      <c r="A116" t="s">
        <v>371</v>
      </c>
      <c r="B116" s="30">
        <v>0</v>
      </c>
      <c r="C116" s="30">
        <v>0</v>
      </c>
      <c r="D116" s="30">
        <v>0</v>
      </c>
      <c r="E116" s="30">
        <v>-10259300</v>
      </c>
      <c r="F116" s="30">
        <v>0</v>
      </c>
      <c r="G116" s="30">
        <v>0</v>
      </c>
      <c r="H116" s="30">
        <v>0</v>
      </c>
      <c r="I116" s="30">
        <v>0</v>
      </c>
      <c r="J116" s="30">
        <v>0</v>
      </c>
      <c r="K116" s="30">
        <v>0</v>
      </c>
      <c r="L116" s="30">
        <v>-10227268</v>
      </c>
      <c r="M116" s="30">
        <v>-3647921</v>
      </c>
      <c r="N116" s="30">
        <v>0</v>
      </c>
      <c r="O116" s="30">
        <v>0</v>
      </c>
      <c r="P116" s="30">
        <v>0</v>
      </c>
      <c r="Q116" s="30">
        <v>-10173753</v>
      </c>
      <c r="R116" s="30">
        <v>-11003518</v>
      </c>
      <c r="T116" s="111" t="e">
        <f t="shared" si="21"/>
        <v>#DIV/0!</v>
      </c>
      <c r="U116" s="110">
        <f t="shared" si="22"/>
        <v>0</v>
      </c>
      <c r="W116" s="111" t="e">
        <f t="shared" si="19"/>
        <v>#DIV/0!</v>
      </c>
      <c r="X116" s="110">
        <f t="shared" si="20"/>
        <v>-11003518</v>
      </c>
    </row>
    <row r="117" spans="1:24">
      <c r="A117" s="34"/>
      <c r="B117" s="34"/>
      <c r="C117" s="34"/>
      <c r="D117" s="34"/>
      <c r="E117" s="34"/>
      <c r="F117" s="34"/>
      <c r="G117" s="34"/>
      <c r="H117" s="34"/>
      <c r="I117" s="34"/>
      <c r="J117" s="34"/>
      <c r="K117" s="34"/>
      <c r="L117" s="34"/>
      <c r="M117" s="34"/>
      <c r="N117" s="34"/>
      <c r="O117" s="35"/>
      <c r="P117" s="35"/>
      <c r="Q117" s="35"/>
      <c r="R117" s="35"/>
      <c r="T117" s="111" t="e">
        <f t="shared" si="21"/>
        <v>#DIV/0!</v>
      </c>
      <c r="U117" s="110">
        <f t="shared" si="22"/>
        <v>0</v>
      </c>
      <c r="W117" s="111" t="e">
        <f t="shared" si="19"/>
        <v>#DIV/0!</v>
      </c>
      <c r="X117" s="110">
        <f t="shared" si="20"/>
        <v>0</v>
      </c>
    </row>
    <row r="118" spans="1:24">
      <c r="A118" s="24" t="s">
        <v>372</v>
      </c>
      <c r="B118" s="30">
        <f>SUBTOTAL(9,B120:B133)</f>
        <v>31004500</v>
      </c>
      <c r="C118" s="30">
        <f t="shared" ref="C118:M118" si="68">SUBTOTAL(9,C120:C133)</f>
        <v>35315100</v>
      </c>
      <c r="D118" s="30">
        <f t="shared" si="68"/>
        <v>38260200</v>
      </c>
      <c r="E118" s="30">
        <f t="shared" si="68"/>
        <v>43544200</v>
      </c>
      <c r="F118" s="30">
        <f t="shared" si="68"/>
        <v>45330743</v>
      </c>
      <c r="G118" s="30">
        <f t="shared" si="68"/>
        <v>46545516</v>
      </c>
      <c r="H118" s="30">
        <f t="shared" si="68"/>
        <v>50944890</v>
      </c>
      <c r="I118" s="30">
        <f t="shared" si="68"/>
        <v>55802653</v>
      </c>
      <c r="J118" s="30">
        <f t="shared" si="68"/>
        <v>57730829</v>
      </c>
      <c r="K118" s="30">
        <f t="shared" si="68"/>
        <v>58391289</v>
      </c>
      <c r="L118" s="30">
        <f t="shared" si="68"/>
        <v>59276405</v>
      </c>
      <c r="M118" s="30">
        <f t="shared" si="68"/>
        <v>58094171</v>
      </c>
      <c r="N118" s="30">
        <f>SUBTOTAL(9,N120:N133)</f>
        <v>57490897</v>
      </c>
      <c r="O118" s="30">
        <f t="shared" ref="O118:R118" si="69">SUBTOTAL(9,O120:O133)</f>
        <v>57726697</v>
      </c>
      <c r="P118" s="30">
        <f t="shared" si="69"/>
        <v>58554656</v>
      </c>
      <c r="Q118" s="30">
        <f t="shared" si="69"/>
        <v>61624290</v>
      </c>
      <c r="R118" s="30">
        <f t="shared" si="69"/>
        <v>64312154</v>
      </c>
      <c r="T118" s="111">
        <f t="shared" si="21"/>
        <v>7.2735070516464662E-2</v>
      </c>
      <c r="U118" s="110">
        <f t="shared" si="22"/>
        <v>3202247</v>
      </c>
      <c r="W118" s="111">
        <f t="shared" si="19"/>
        <v>1.8155731282883059E-2</v>
      </c>
      <c r="X118" s="110">
        <f t="shared" si="20"/>
        <v>6581325</v>
      </c>
    </row>
    <row r="119" spans="1:24">
      <c r="A119" s="24"/>
      <c r="B119" s="24"/>
      <c r="C119" s="24"/>
      <c r="D119" s="24"/>
      <c r="E119" s="24"/>
      <c r="F119" s="24"/>
      <c r="G119" s="24"/>
      <c r="H119" s="24"/>
      <c r="I119" s="24"/>
      <c r="J119" s="24"/>
      <c r="K119" s="24"/>
      <c r="L119" s="24"/>
      <c r="M119" s="24"/>
      <c r="N119" s="30"/>
      <c r="O119" s="30"/>
      <c r="P119" s="30"/>
      <c r="Q119" s="30"/>
      <c r="R119" s="30"/>
      <c r="T119" s="111" t="e">
        <f t="shared" si="21"/>
        <v>#DIV/0!</v>
      </c>
      <c r="U119" s="110">
        <f t="shared" si="22"/>
        <v>0</v>
      </c>
      <c r="W119" s="111" t="e">
        <f t="shared" si="19"/>
        <v>#DIV/0!</v>
      </c>
      <c r="X119" s="110">
        <f t="shared" si="20"/>
        <v>0</v>
      </c>
    </row>
    <row r="120" spans="1:24">
      <c r="A120" s="24" t="s">
        <v>373</v>
      </c>
      <c r="B120" s="30">
        <f t="shared" ref="B120:M120" si="70">SUBTOTAL(9,B121:B122)</f>
        <v>3849400</v>
      </c>
      <c r="C120" s="30">
        <f t="shared" si="70"/>
        <v>4577700</v>
      </c>
      <c r="D120" s="30">
        <f t="shared" si="70"/>
        <v>5745900</v>
      </c>
      <c r="E120" s="30">
        <f t="shared" si="70"/>
        <v>6172700</v>
      </c>
      <c r="F120" s="30">
        <f t="shared" si="70"/>
        <v>6960699</v>
      </c>
      <c r="G120" s="30">
        <f t="shared" si="70"/>
        <v>7244872</v>
      </c>
      <c r="H120" s="30">
        <f t="shared" si="70"/>
        <v>8113036</v>
      </c>
      <c r="I120" s="30">
        <f t="shared" si="70"/>
        <v>9061124</v>
      </c>
      <c r="J120" s="30">
        <f t="shared" si="70"/>
        <v>7640504</v>
      </c>
      <c r="K120" s="30">
        <f t="shared" si="70"/>
        <v>5945300</v>
      </c>
      <c r="L120" s="30">
        <f t="shared" si="70"/>
        <v>6789726</v>
      </c>
      <c r="M120" s="30">
        <f t="shared" si="70"/>
        <v>5955694</v>
      </c>
      <c r="N120" s="30">
        <f>SUBTOTAL(9,N121:N122)</f>
        <v>6713270</v>
      </c>
      <c r="O120" s="30">
        <f t="shared" ref="O120:R120" si="71">SUBTOTAL(9,O121:O122)</f>
        <v>6854612</v>
      </c>
      <c r="P120" s="30">
        <f t="shared" si="71"/>
        <v>8038915</v>
      </c>
      <c r="Q120" s="30">
        <f t="shared" si="71"/>
        <v>6994716</v>
      </c>
      <c r="R120" s="30">
        <f t="shared" si="71"/>
        <v>7346708</v>
      </c>
      <c r="T120" s="111">
        <f t="shared" si="21"/>
        <v>7.5925243474041171E-2</v>
      </c>
      <c r="U120" s="110">
        <f t="shared" si="22"/>
        <v>437543.42857142858</v>
      </c>
      <c r="W120" s="111">
        <f t="shared" si="19"/>
        <v>-6.5138999467433401E-3</v>
      </c>
      <c r="X120" s="110">
        <f t="shared" si="20"/>
        <v>-293796</v>
      </c>
    </row>
    <row r="121" spans="1:24">
      <c r="A121" t="s">
        <v>374</v>
      </c>
      <c r="B121" s="30">
        <v>3849400</v>
      </c>
      <c r="C121" s="30">
        <v>4577700</v>
      </c>
      <c r="D121" s="30">
        <v>5745900</v>
      </c>
      <c r="E121" s="30">
        <v>6172700</v>
      </c>
      <c r="F121" s="30">
        <v>2395399</v>
      </c>
      <c r="G121" s="30">
        <v>2486206</v>
      </c>
      <c r="H121" s="30">
        <v>2718838</v>
      </c>
      <c r="I121" s="30">
        <v>3088271</v>
      </c>
      <c r="J121" s="30">
        <v>2687211</v>
      </c>
      <c r="K121" s="30">
        <v>2027838</v>
      </c>
      <c r="L121" s="30">
        <v>2326590</v>
      </c>
      <c r="M121" s="30">
        <v>1811450</v>
      </c>
      <c r="N121" s="30">
        <v>2207719</v>
      </c>
      <c r="O121" s="30">
        <v>2245783</v>
      </c>
      <c r="P121" s="30">
        <v>2597533</v>
      </c>
      <c r="Q121" s="30">
        <v>2860595</v>
      </c>
      <c r="R121" s="30">
        <v>2012350</v>
      </c>
      <c r="T121" s="111">
        <f t="shared" si="21"/>
        <v>-7.3275521964502155E-2</v>
      </c>
      <c r="U121" s="110">
        <f t="shared" si="22"/>
        <v>-270069.85714285716</v>
      </c>
      <c r="W121" s="111">
        <f t="shared" si="19"/>
        <v>-4.7056925349574175E-2</v>
      </c>
      <c r="X121" s="110">
        <f t="shared" si="20"/>
        <v>-674861</v>
      </c>
    </row>
    <row r="122" spans="1:24">
      <c r="A122" t="s">
        <v>375</v>
      </c>
      <c r="B122" s="30">
        <v>0</v>
      </c>
      <c r="C122" s="30">
        <v>0</v>
      </c>
      <c r="D122" s="30">
        <v>0</v>
      </c>
      <c r="E122" s="30">
        <v>0</v>
      </c>
      <c r="F122" s="30">
        <v>4565300</v>
      </c>
      <c r="G122" s="30">
        <v>4758666</v>
      </c>
      <c r="H122" s="30">
        <v>5394198</v>
      </c>
      <c r="I122" s="30">
        <v>5972853</v>
      </c>
      <c r="J122" s="30">
        <v>4953293</v>
      </c>
      <c r="K122" s="30">
        <v>3917462</v>
      </c>
      <c r="L122" s="30">
        <v>4463136</v>
      </c>
      <c r="M122" s="30">
        <v>4144244</v>
      </c>
      <c r="N122" s="30">
        <v>4505551</v>
      </c>
      <c r="O122" s="30">
        <v>4608829</v>
      </c>
      <c r="P122" s="30">
        <v>5441382</v>
      </c>
      <c r="Q122" s="30">
        <v>4134121</v>
      </c>
      <c r="R122" s="30">
        <v>5334358</v>
      </c>
      <c r="T122" s="111" t="e">
        <f t="shared" si="21"/>
        <v>#DIV/0!</v>
      </c>
      <c r="U122" s="110">
        <f t="shared" si="22"/>
        <v>707613.28571428568</v>
      </c>
      <c r="W122" s="111">
        <f t="shared" si="19"/>
        <v>1.2429264530273265E-2</v>
      </c>
      <c r="X122" s="110">
        <f t="shared" si="20"/>
        <v>381065</v>
      </c>
    </row>
    <row r="123" spans="1:24">
      <c r="B123" s="30"/>
      <c r="C123" s="30"/>
      <c r="D123" s="30"/>
      <c r="E123" s="30"/>
      <c r="F123" s="30"/>
      <c r="G123" s="30"/>
      <c r="H123" s="30"/>
      <c r="I123" s="30"/>
      <c r="J123" s="30"/>
      <c r="K123" s="30"/>
      <c r="L123" s="30"/>
      <c r="M123" s="30"/>
      <c r="N123" s="30"/>
      <c r="O123" s="30"/>
      <c r="P123" s="30"/>
      <c r="Q123" s="30"/>
      <c r="R123" s="30"/>
      <c r="T123" s="111" t="e">
        <f t="shared" si="21"/>
        <v>#DIV/0!</v>
      </c>
      <c r="U123" s="110">
        <f t="shared" si="22"/>
        <v>0</v>
      </c>
      <c r="W123" s="111" t="e">
        <f t="shared" si="19"/>
        <v>#DIV/0!</v>
      </c>
      <c r="X123" s="110">
        <f t="shared" si="20"/>
        <v>0</v>
      </c>
    </row>
    <row r="124" spans="1:24">
      <c r="A124" s="24" t="s">
        <v>376</v>
      </c>
      <c r="B124" s="30">
        <f t="shared" ref="B124:M124" si="72">SUBTOTAL(9,B125:B129)</f>
        <v>25924700</v>
      </c>
      <c r="C124" s="30">
        <f t="shared" si="72"/>
        <v>28940800</v>
      </c>
      <c r="D124" s="30">
        <f t="shared" si="72"/>
        <v>30809300</v>
      </c>
      <c r="E124" s="30">
        <f t="shared" si="72"/>
        <v>35651400</v>
      </c>
      <c r="F124" s="30">
        <f t="shared" si="72"/>
        <v>36891448</v>
      </c>
      <c r="G124" s="30">
        <f t="shared" si="72"/>
        <v>37837445</v>
      </c>
      <c r="H124" s="30">
        <f t="shared" si="72"/>
        <v>41099427</v>
      </c>
      <c r="I124" s="30">
        <f t="shared" si="72"/>
        <v>44875150</v>
      </c>
      <c r="J124" s="30">
        <f t="shared" si="72"/>
        <v>48260048</v>
      </c>
      <c r="K124" s="30">
        <f t="shared" si="72"/>
        <v>50481486</v>
      </c>
      <c r="L124" s="30">
        <f t="shared" si="72"/>
        <v>50336726</v>
      </c>
      <c r="M124" s="30">
        <f t="shared" si="72"/>
        <v>50239433</v>
      </c>
      <c r="N124" s="30">
        <f>SUBTOTAL(9,N125:N129)</f>
        <v>48785705</v>
      </c>
      <c r="O124" s="30">
        <f t="shared" ref="O124:R124" si="73">SUBTOTAL(9,O125:O129)</f>
        <v>49073075</v>
      </c>
      <c r="P124" s="30">
        <f t="shared" si="73"/>
        <v>48721204</v>
      </c>
      <c r="Q124" s="30">
        <f t="shared" si="73"/>
        <v>52490514</v>
      </c>
      <c r="R124" s="30">
        <f t="shared" si="73"/>
        <v>54984596</v>
      </c>
      <c r="T124" s="111">
        <f t="shared" si="21"/>
        <v>7.5784584601628291E-2</v>
      </c>
      <c r="U124" s="110">
        <f t="shared" si="22"/>
        <v>2759892.5714285714</v>
      </c>
      <c r="W124" s="111">
        <f t="shared" si="19"/>
        <v>2.1979571749280113E-2</v>
      </c>
      <c r="X124" s="110">
        <f t="shared" si="20"/>
        <v>6724548</v>
      </c>
    </row>
    <row r="125" spans="1:24">
      <c r="A125" t="s">
        <v>377</v>
      </c>
      <c r="B125" s="30">
        <v>21579600</v>
      </c>
      <c r="C125" s="30">
        <v>23960700</v>
      </c>
      <c r="D125" s="30">
        <v>25308400</v>
      </c>
      <c r="E125" s="30">
        <v>29343000</v>
      </c>
      <c r="F125" s="30">
        <v>30193680</v>
      </c>
      <c r="G125" s="30">
        <v>30567008</v>
      </c>
      <c r="H125" s="30">
        <v>33257887</v>
      </c>
      <c r="I125" s="30">
        <v>36461988</v>
      </c>
      <c r="J125" s="30">
        <v>38985018</v>
      </c>
      <c r="K125" s="30">
        <v>40681749</v>
      </c>
      <c r="L125" s="30">
        <v>40741361</v>
      </c>
      <c r="M125" s="30">
        <v>40741361</v>
      </c>
      <c r="N125" s="30">
        <v>39174341</v>
      </c>
      <c r="O125" s="30">
        <v>39233200</v>
      </c>
      <c r="P125" s="30">
        <v>38574296</v>
      </c>
      <c r="Q125" s="30">
        <v>41436087</v>
      </c>
      <c r="R125" s="30">
        <v>43182744</v>
      </c>
      <c r="T125" s="111">
        <f t="shared" si="21"/>
        <v>7.2012250236332953E-2</v>
      </c>
      <c r="U125" s="110">
        <f t="shared" si="22"/>
        <v>2146331.1428571427</v>
      </c>
      <c r="W125" s="111">
        <f t="shared" si="19"/>
        <v>1.7190001843515823E-2</v>
      </c>
      <c r="X125" s="110">
        <f t="shared" si="20"/>
        <v>4197726</v>
      </c>
    </row>
    <row r="126" spans="1:24">
      <c r="A126" t="s">
        <v>378</v>
      </c>
      <c r="B126" s="30">
        <v>3477000</v>
      </c>
      <c r="C126" s="30">
        <v>3891800</v>
      </c>
      <c r="D126" s="30">
        <v>4379200</v>
      </c>
      <c r="E126" s="30">
        <v>5216500</v>
      </c>
      <c r="F126" s="30">
        <v>5597560</v>
      </c>
      <c r="G126" s="30">
        <v>6146694</v>
      </c>
      <c r="H126" s="30">
        <v>6599592</v>
      </c>
      <c r="I126" s="30">
        <v>7152685</v>
      </c>
      <c r="J126" s="30">
        <v>7965331</v>
      </c>
      <c r="K126" s="30">
        <v>8447612</v>
      </c>
      <c r="L126" s="30">
        <v>8543992</v>
      </c>
      <c r="M126" s="30">
        <v>8543992</v>
      </c>
      <c r="N126" s="30">
        <v>8252094</v>
      </c>
      <c r="O126" s="30">
        <v>8441590</v>
      </c>
      <c r="P126" s="30">
        <v>8788920</v>
      </c>
      <c r="Q126" s="30">
        <v>9114816</v>
      </c>
      <c r="R126" s="30">
        <v>9886339</v>
      </c>
      <c r="T126" s="111">
        <f t="shared" si="21"/>
        <v>0.10773579020416202</v>
      </c>
      <c r="U126" s="110">
        <f t="shared" si="22"/>
        <v>581933</v>
      </c>
      <c r="W126" s="111">
        <f t="shared" si="19"/>
        <v>3.6665419344122263E-2</v>
      </c>
      <c r="X126" s="110">
        <f t="shared" si="20"/>
        <v>1921008</v>
      </c>
    </row>
    <row r="127" spans="1:24">
      <c r="A127" t="s">
        <v>379</v>
      </c>
      <c r="B127" s="30">
        <v>868100</v>
      </c>
      <c r="C127" s="30">
        <v>1088300</v>
      </c>
      <c r="D127" s="30">
        <v>1121700</v>
      </c>
      <c r="E127" s="30">
        <v>1091900</v>
      </c>
      <c r="F127" s="30">
        <v>1020873</v>
      </c>
      <c r="G127" s="30">
        <v>1013870</v>
      </c>
      <c r="H127" s="30">
        <v>1130623</v>
      </c>
      <c r="I127" s="30">
        <v>1143368</v>
      </c>
      <c r="J127" s="30">
        <v>1216181</v>
      </c>
      <c r="K127" s="30">
        <v>1254934</v>
      </c>
      <c r="L127" s="30">
        <v>962441</v>
      </c>
      <c r="M127" s="30">
        <v>954080</v>
      </c>
      <c r="N127" s="30">
        <v>1268599</v>
      </c>
      <c r="O127" s="30">
        <v>1297281</v>
      </c>
      <c r="P127" s="30">
        <v>1227322</v>
      </c>
      <c r="Q127" s="30">
        <v>1225670</v>
      </c>
      <c r="R127" s="30">
        <v>1198618</v>
      </c>
      <c r="T127" s="111">
        <f t="shared" si="21"/>
        <v>1.5997870950631876E-2</v>
      </c>
      <c r="U127" s="110">
        <f t="shared" si="22"/>
        <v>18268.714285714286</v>
      </c>
      <c r="W127" s="111">
        <f t="shared" si="19"/>
        <v>-2.4214626349571278E-3</v>
      </c>
      <c r="X127" s="110">
        <f t="shared" si="20"/>
        <v>-17563</v>
      </c>
    </row>
    <row r="128" spans="1:24">
      <c r="A128" t="s">
        <v>380</v>
      </c>
      <c r="B128" s="30">
        <v>0</v>
      </c>
      <c r="C128" s="30">
        <v>0</v>
      </c>
      <c r="D128" s="30">
        <v>0</v>
      </c>
      <c r="E128" s="30">
        <v>0</v>
      </c>
      <c r="F128" s="30">
        <v>79335</v>
      </c>
      <c r="G128" s="30">
        <v>109873</v>
      </c>
      <c r="H128" s="30">
        <v>111325</v>
      </c>
      <c r="I128" s="30">
        <v>117109</v>
      </c>
      <c r="J128" s="30">
        <v>93518</v>
      </c>
      <c r="K128" s="30">
        <v>97191</v>
      </c>
      <c r="L128" s="30">
        <v>88932</v>
      </c>
      <c r="M128" s="30" t="s">
        <v>4</v>
      </c>
      <c r="N128" s="30">
        <v>90671</v>
      </c>
      <c r="O128" s="30">
        <v>101004</v>
      </c>
      <c r="P128" s="30">
        <v>101117</v>
      </c>
      <c r="Q128" s="30">
        <v>8526</v>
      </c>
      <c r="R128" s="30">
        <v>0</v>
      </c>
      <c r="T128" s="111" t="e">
        <f t="shared" si="21"/>
        <v>#DIV/0!</v>
      </c>
      <c r="U128" s="110">
        <f t="shared" si="22"/>
        <v>13359.714285714286</v>
      </c>
      <c r="W128" s="111">
        <f t="shared" si="19"/>
        <v>-1</v>
      </c>
      <c r="X128" s="110">
        <f t="shared" si="20"/>
        <v>-93518</v>
      </c>
    </row>
    <row r="129" spans="1:24">
      <c r="A129" t="s">
        <v>381</v>
      </c>
      <c r="B129" s="30"/>
      <c r="C129" s="30"/>
      <c r="D129" s="30"/>
      <c r="E129" s="30"/>
      <c r="F129" s="30"/>
      <c r="G129" s="30"/>
      <c r="H129" s="30"/>
      <c r="I129" s="30"/>
      <c r="J129" s="30"/>
      <c r="K129" s="30"/>
      <c r="L129" s="30"/>
      <c r="M129" s="30"/>
      <c r="N129" s="30">
        <v>0</v>
      </c>
      <c r="O129" s="30">
        <v>0</v>
      </c>
      <c r="P129" s="30">
        <v>29549</v>
      </c>
      <c r="Q129" s="30">
        <v>705415</v>
      </c>
      <c r="R129" s="30">
        <v>716895</v>
      </c>
      <c r="T129" s="111" t="e">
        <f t="shared" si="21"/>
        <v>#DIV/0!</v>
      </c>
      <c r="U129" s="110">
        <f t="shared" si="22"/>
        <v>0</v>
      </c>
      <c r="W129" s="111" t="e">
        <f t="shared" si="19"/>
        <v>#DIV/0!</v>
      </c>
      <c r="X129" s="110">
        <f t="shared" si="20"/>
        <v>716895</v>
      </c>
    </row>
    <row r="130" spans="1:24">
      <c r="B130" s="30"/>
      <c r="C130" s="30"/>
      <c r="D130" s="30"/>
      <c r="E130" s="30"/>
      <c r="F130" s="30"/>
      <c r="G130" s="30"/>
      <c r="H130" s="30"/>
      <c r="I130" s="30"/>
      <c r="J130" s="30"/>
      <c r="K130" s="30"/>
      <c r="L130" s="30"/>
      <c r="M130" s="30"/>
      <c r="N130" s="30"/>
      <c r="O130" s="30"/>
      <c r="P130" s="30"/>
      <c r="Q130" s="30"/>
      <c r="R130" s="30"/>
      <c r="T130" s="111" t="e">
        <f t="shared" si="21"/>
        <v>#DIV/0!</v>
      </c>
      <c r="U130" s="110">
        <f t="shared" si="22"/>
        <v>0</v>
      </c>
      <c r="W130" s="111" t="e">
        <f t="shared" si="19"/>
        <v>#DIV/0!</v>
      </c>
      <c r="X130" s="110">
        <f t="shared" si="20"/>
        <v>0</v>
      </c>
    </row>
    <row r="131" spans="1:24">
      <c r="A131" s="24" t="s">
        <v>382</v>
      </c>
      <c r="B131" s="30">
        <f t="shared" ref="B131" si="74">SUBTOTAL(9,B132:B133)</f>
        <v>1230400</v>
      </c>
      <c r="C131" s="30">
        <f t="shared" ref="C131" si="75">SUBTOTAL(9,C132:C133)</f>
        <v>1796600</v>
      </c>
      <c r="D131" s="30">
        <f t="shared" ref="D131" si="76">SUBTOTAL(9,D132:D133)</f>
        <v>1705000</v>
      </c>
      <c r="E131" s="30">
        <f t="shared" ref="E131" si="77">SUBTOTAL(9,E132:E133)</f>
        <v>1720100</v>
      </c>
      <c r="F131" s="30">
        <f t="shared" ref="F131" si="78">SUBTOTAL(9,F132:F133)</f>
        <v>1478596</v>
      </c>
      <c r="G131" s="30">
        <f t="shared" ref="G131" si="79">SUBTOTAL(9,G132:G133)</f>
        <v>1463199</v>
      </c>
      <c r="H131" s="30">
        <f t="shared" ref="H131" si="80">SUBTOTAL(9,H132:H133)</f>
        <v>1732427</v>
      </c>
      <c r="I131" s="30">
        <f t="shared" ref="I131" si="81">SUBTOTAL(9,I132:I133)</f>
        <v>1866379</v>
      </c>
      <c r="J131" s="30">
        <f t="shared" ref="J131" si="82">SUBTOTAL(9,J132:J133)</f>
        <v>1830277</v>
      </c>
      <c r="K131" s="30">
        <f t="shared" ref="K131" si="83">SUBTOTAL(9,K132:K133)</f>
        <v>1964503</v>
      </c>
      <c r="L131" s="30">
        <f t="shared" ref="L131" si="84">SUBTOTAL(9,L132:L133)</f>
        <v>2149953</v>
      </c>
      <c r="M131" s="30">
        <f t="shared" ref="M131" si="85">SUBTOTAL(9,M132:M133)</f>
        <v>1899044</v>
      </c>
      <c r="N131" s="30">
        <f>SUBTOTAL(9,N132:N133)</f>
        <v>1991922</v>
      </c>
      <c r="O131" s="30">
        <f>SUBTOTAL(9,O132:O133)</f>
        <v>1799010</v>
      </c>
      <c r="P131" s="30">
        <f>SUBTOTAL(9,P132:P133)</f>
        <v>1794537</v>
      </c>
      <c r="Q131" s="30">
        <f>SUBTOTAL(9,Q132:Q133)</f>
        <v>2139060</v>
      </c>
      <c r="R131" s="30">
        <f>SUBTOTAL(9,R132:R133)</f>
        <v>1980850</v>
      </c>
      <c r="T131" s="111">
        <f t="shared" si="21"/>
        <v>2.6565698311544761E-3</v>
      </c>
      <c r="U131" s="110">
        <f t="shared" si="22"/>
        <v>4811</v>
      </c>
      <c r="W131" s="111">
        <f t="shared" si="19"/>
        <v>1.3263646009133989E-2</v>
      </c>
      <c r="X131" s="110">
        <f t="shared" si="20"/>
        <v>150573</v>
      </c>
    </row>
    <row r="132" spans="1:24">
      <c r="A132" t="s">
        <v>383</v>
      </c>
      <c r="B132" s="30">
        <v>1230400</v>
      </c>
      <c r="C132" s="30">
        <v>1796600</v>
      </c>
      <c r="D132" s="30">
        <v>1705000</v>
      </c>
      <c r="E132" s="30">
        <v>1720100</v>
      </c>
      <c r="F132" s="30">
        <v>1452291</v>
      </c>
      <c r="G132" s="30">
        <v>1442158</v>
      </c>
      <c r="H132" s="30">
        <v>1736629</v>
      </c>
      <c r="I132" s="30">
        <v>1849732</v>
      </c>
      <c r="J132" s="30">
        <v>1817320</v>
      </c>
      <c r="K132" s="30">
        <v>1941290</v>
      </c>
      <c r="L132" s="30">
        <v>2145676</v>
      </c>
      <c r="M132" s="30">
        <v>1899044</v>
      </c>
      <c r="N132" s="30">
        <v>1981376</v>
      </c>
      <c r="O132" s="30">
        <v>1790611</v>
      </c>
      <c r="P132" s="30">
        <v>1779914</v>
      </c>
      <c r="Q132" s="30">
        <v>2150872</v>
      </c>
      <c r="R132" s="30">
        <v>1980850</v>
      </c>
      <c r="T132" s="111">
        <f t="shared" si="21"/>
        <v>1.6394708322367002E-3</v>
      </c>
      <c r="U132" s="110">
        <f t="shared" si="22"/>
        <v>2960</v>
      </c>
      <c r="W132" s="111">
        <f t="shared" si="19"/>
        <v>1.4464133904867449E-2</v>
      </c>
      <c r="X132" s="110">
        <f t="shared" si="20"/>
        <v>163530</v>
      </c>
    </row>
    <row r="133" spans="1:24">
      <c r="A133" t="s">
        <v>384</v>
      </c>
      <c r="B133" s="30">
        <v>0</v>
      </c>
      <c r="C133" s="30">
        <v>0</v>
      </c>
      <c r="D133" s="30">
        <v>0</v>
      </c>
      <c r="E133" s="30">
        <v>0</v>
      </c>
      <c r="F133" s="30">
        <v>26305</v>
      </c>
      <c r="G133" s="30">
        <v>21041</v>
      </c>
      <c r="H133" s="30">
        <v>-4202</v>
      </c>
      <c r="I133" s="30">
        <v>16647</v>
      </c>
      <c r="J133" s="30">
        <v>12957</v>
      </c>
      <c r="K133" s="30">
        <v>23213</v>
      </c>
      <c r="L133" s="30">
        <v>4277</v>
      </c>
      <c r="M133" s="30" t="s">
        <v>4</v>
      </c>
      <c r="N133" s="30">
        <v>10546</v>
      </c>
      <c r="O133" s="30">
        <v>8399</v>
      </c>
      <c r="P133" s="30">
        <v>14623</v>
      </c>
      <c r="Q133" s="30">
        <v>-11812</v>
      </c>
      <c r="R133" s="30">
        <v>0</v>
      </c>
      <c r="T133" s="111" t="e">
        <f t="shared" si="21"/>
        <v>#DIV/0!</v>
      </c>
      <c r="U133" s="110">
        <f t="shared" si="22"/>
        <v>1851</v>
      </c>
      <c r="W133" s="111">
        <f t="shared" si="19"/>
        <v>-1</v>
      </c>
      <c r="X133" s="110">
        <f t="shared" si="20"/>
        <v>-12957</v>
      </c>
    </row>
    <row r="134" spans="1:24">
      <c r="A134" s="34"/>
      <c r="B134" s="34"/>
      <c r="C134" s="34"/>
      <c r="D134" s="34"/>
      <c r="E134" s="34"/>
      <c r="F134" s="34"/>
      <c r="G134" s="34"/>
      <c r="H134" s="34"/>
      <c r="I134" s="34"/>
      <c r="J134" s="34"/>
      <c r="K134" s="34"/>
      <c r="L134" s="34"/>
      <c r="M134" s="34"/>
      <c r="N134" s="34"/>
      <c r="O134" s="35"/>
      <c r="P134" s="35"/>
      <c r="Q134" s="35"/>
      <c r="R134" s="35"/>
      <c r="T134" s="111" t="e">
        <f t="shared" si="21"/>
        <v>#DIV/0!</v>
      </c>
      <c r="U134" s="110">
        <f t="shared" si="22"/>
        <v>0</v>
      </c>
      <c r="W134" s="111" t="e">
        <f t="shared" si="19"/>
        <v>#DIV/0!</v>
      </c>
      <c r="X134" s="110">
        <f t="shared" si="20"/>
        <v>0</v>
      </c>
    </row>
    <row r="135" spans="1:24">
      <c r="A135" s="24" t="s">
        <v>385</v>
      </c>
      <c r="B135" s="30">
        <f>SUBTOTAL(9,B137:B161)</f>
        <v>32481900</v>
      </c>
      <c r="C135" s="30">
        <f t="shared" ref="C135:M135" si="86">SUBTOTAL(9,C137:C161)</f>
        <v>36584700</v>
      </c>
      <c r="D135" s="30">
        <f t="shared" si="86"/>
        <v>39371700</v>
      </c>
      <c r="E135" s="30">
        <f t="shared" si="86"/>
        <v>42114100</v>
      </c>
      <c r="F135" s="30">
        <f t="shared" si="86"/>
        <v>38593021</v>
      </c>
      <c r="G135" s="30">
        <f t="shared" si="86"/>
        <v>41469288</v>
      </c>
      <c r="H135" s="30">
        <f t="shared" si="86"/>
        <v>43214429</v>
      </c>
      <c r="I135" s="30">
        <f t="shared" si="86"/>
        <v>43844192</v>
      </c>
      <c r="J135" s="30">
        <f t="shared" si="86"/>
        <v>45753516</v>
      </c>
      <c r="K135" s="30">
        <f t="shared" si="86"/>
        <v>44540552</v>
      </c>
      <c r="L135" s="30">
        <f t="shared" si="86"/>
        <v>50376742</v>
      </c>
      <c r="M135" s="30">
        <f t="shared" si="86"/>
        <v>39947592</v>
      </c>
      <c r="N135" s="30">
        <f>SUBTOTAL(9,N137:N161)</f>
        <v>43400009</v>
      </c>
      <c r="O135" s="30">
        <f t="shared" ref="O135:R135" si="87">SUBTOTAL(9,O137:O161)</f>
        <v>46536396</v>
      </c>
      <c r="P135" s="30">
        <f t="shared" si="87"/>
        <v>50514952</v>
      </c>
      <c r="Q135" s="30">
        <f t="shared" si="87"/>
        <v>49690197</v>
      </c>
      <c r="R135" s="30">
        <f t="shared" si="87"/>
        <v>42096130</v>
      </c>
      <c r="T135" s="111">
        <f t="shared" si="21"/>
        <v>3.246418762637604E-2</v>
      </c>
      <c r="U135" s="110">
        <f t="shared" si="22"/>
        <v>1309830.857142857</v>
      </c>
      <c r="W135" s="111">
        <f t="shared" si="19"/>
        <v>-1.3789512956808525E-2</v>
      </c>
      <c r="X135" s="110">
        <f t="shared" si="20"/>
        <v>-3657386</v>
      </c>
    </row>
    <row r="136" spans="1:24">
      <c r="A136" s="24"/>
      <c r="B136" s="24"/>
      <c r="C136" s="24"/>
      <c r="D136" s="24"/>
      <c r="E136" s="24"/>
      <c r="F136" s="24"/>
      <c r="G136" s="24"/>
      <c r="H136" s="24"/>
      <c r="I136" s="24"/>
      <c r="J136" s="24"/>
      <c r="K136" s="24"/>
      <c r="L136" s="24"/>
      <c r="M136" s="24"/>
      <c r="N136" s="30"/>
      <c r="O136" s="30"/>
      <c r="P136" s="30"/>
      <c r="Q136" s="30"/>
      <c r="R136" s="30"/>
      <c r="T136" s="111" t="e">
        <f t="shared" si="21"/>
        <v>#DIV/0!</v>
      </c>
      <c r="U136" s="110">
        <f t="shared" si="22"/>
        <v>0</v>
      </c>
      <c r="W136" s="111" t="e">
        <f t="shared" si="19"/>
        <v>#DIV/0!</v>
      </c>
      <c r="X136" s="110">
        <f t="shared" si="20"/>
        <v>0</v>
      </c>
    </row>
    <row r="137" spans="1:24">
      <c r="A137" s="24" t="s">
        <v>386</v>
      </c>
      <c r="B137" s="30">
        <f t="shared" ref="B137:M137" si="88">SUBTOTAL(9,B138:B150)</f>
        <v>19434800</v>
      </c>
      <c r="C137" s="30">
        <f t="shared" si="88"/>
        <v>22101700</v>
      </c>
      <c r="D137" s="30">
        <f t="shared" si="88"/>
        <v>23494200</v>
      </c>
      <c r="E137" s="30">
        <f t="shared" si="88"/>
        <v>23817800</v>
      </c>
      <c r="F137" s="30">
        <f t="shared" si="88"/>
        <v>21202819</v>
      </c>
      <c r="G137" s="30">
        <f t="shared" si="88"/>
        <v>22269068</v>
      </c>
      <c r="H137" s="30">
        <f t="shared" si="88"/>
        <v>24281342</v>
      </c>
      <c r="I137" s="30">
        <f t="shared" si="88"/>
        <v>24650968</v>
      </c>
      <c r="J137" s="30">
        <f t="shared" si="88"/>
        <v>25266622</v>
      </c>
      <c r="K137" s="30">
        <f t="shared" si="88"/>
        <v>24253129</v>
      </c>
      <c r="L137" s="30">
        <f t="shared" si="88"/>
        <v>29125022</v>
      </c>
      <c r="M137" s="30">
        <f t="shared" si="88"/>
        <v>19022532</v>
      </c>
      <c r="N137" s="30">
        <f>SUBTOTAL(9,N138:N150)</f>
        <v>22876777</v>
      </c>
      <c r="O137" s="30">
        <f t="shared" ref="O137:R137" si="89">SUBTOTAL(9,O138:O150)</f>
        <v>23941236</v>
      </c>
      <c r="P137" s="30">
        <f t="shared" si="89"/>
        <v>27427643</v>
      </c>
      <c r="Q137" s="30">
        <f t="shared" si="89"/>
        <v>26441413</v>
      </c>
      <c r="R137" s="30">
        <f t="shared" si="89"/>
        <v>18903959</v>
      </c>
      <c r="T137" s="111">
        <f t="shared" si="21"/>
        <v>1.9302459017738194E-2</v>
      </c>
      <c r="U137" s="110">
        <f t="shared" si="22"/>
        <v>452131.71428571426</v>
      </c>
      <c r="W137" s="111">
        <f t="shared" ref="W137:W198" si="90">(R137/J137)^(1/6)-1</f>
        <v>-4.7201794357837668E-2</v>
      </c>
      <c r="X137" s="110">
        <f t="shared" ref="X137:X198" si="91">R137-J137</f>
        <v>-6362663</v>
      </c>
    </row>
    <row r="138" spans="1:24">
      <c r="A138" t="s">
        <v>387</v>
      </c>
      <c r="B138" s="30">
        <v>9896800</v>
      </c>
      <c r="C138" s="30">
        <v>11099400</v>
      </c>
      <c r="D138" s="30">
        <v>11794400</v>
      </c>
      <c r="E138" s="30">
        <v>12619800</v>
      </c>
      <c r="F138" s="30">
        <v>10344854</v>
      </c>
      <c r="G138" s="30">
        <v>10981650</v>
      </c>
      <c r="H138" s="30">
        <v>11672172</v>
      </c>
      <c r="I138" s="30">
        <v>10722592</v>
      </c>
      <c r="J138" s="30">
        <v>11518613</v>
      </c>
      <c r="K138" s="30">
        <v>10732760</v>
      </c>
      <c r="L138" s="30">
        <v>14764626</v>
      </c>
      <c r="M138" s="30">
        <v>8717880</v>
      </c>
      <c r="N138" s="30">
        <v>9719930</v>
      </c>
      <c r="O138" s="30">
        <v>9712647</v>
      </c>
      <c r="P138" s="30">
        <v>12104355</v>
      </c>
      <c r="Q138" s="30">
        <v>12567548</v>
      </c>
      <c r="R138" s="30">
        <v>7886787</v>
      </c>
      <c r="T138" s="111">
        <f t="shared" si="21"/>
        <v>5.3102203490504873E-3</v>
      </c>
      <c r="U138" s="110">
        <f t="shared" si="22"/>
        <v>59887.571428571428</v>
      </c>
      <c r="W138" s="111">
        <f t="shared" si="90"/>
        <v>-6.117786457138108E-2</v>
      </c>
      <c r="X138" s="110">
        <f t="shared" si="91"/>
        <v>-3631826</v>
      </c>
    </row>
    <row r="139" spans="1:24">
      <c r="A139" t="s">
        <v>388</v>
      </c>
      <c r="B139" s="30">
        <v>0</v>
      </c>
      <c r="C139" s="30">
        <v>0</v>
      </c>
      <c r="D139" s="30">
        <v>0</v>
      </c>
      <c r="E139" s="30">
        <v>0</v>
      </c>
      <c r="F139" s="30">
        <v>2303400</v>
      </c>
      <c r="G139" s="30">
        <v>2531434</v>
      </c>
      <c r="H139" s="30">
        <v>2972942</v>
      </c>
      <c r="I139" s="30">
        <v>3239742</v>
      </c>
      <c r="J139" s="30">
        <v>3121662</v>
      </c>
      <c r="K139" s="30">
        <v>3220622</v>
      </c>
      <c r="L139" s="30">
        <v>3335538</v>
      </c>
      <c r="M139" s="30">
        <v>3106714</v>
      </c>
      <c r="N139" s="30">
        <v>3039570</v>
      </c>
      <c r="O139" s="30">
        <v>3217744</v>
      </c>
      <c r="P139" s="30">
        <v>3832525</v>
      </c>
      <c r="Q139" s="30">
        <v>3415591</v>
      </c>
      <c r="R139" s="30">
        <v>3169452</v>
      </c>
      <c r="T139" s="111" t="e">
        <f t="shared" si="21"/>
        <v>#DIV/0!</v>
      </c>
      <c r="U139" s="110">
        <f t="shared" si="22"/>
        <v>445951.71428571426</v>
      </c>
      <c r="W139" s="111">
        <f t="shared" si="90"/>
        <v>2.5354003690873927E-3</v>
      </c>
      <c r="X139" s="110">
        <f t="shared" si="91"/>
        <v>47790</v>
      </c>
    </row>
    <row r="140" spans="1:24">
      <c r="A140" t="s">
        <v>389</v>
      </c>
      <c r="B140" s="30">
        <v>4048700</v>
      </c>
      <c r="C140" s="30">
        <v>4386200</v>
      </c>
      <c r="D140" s="30">
        <v>4679300</v>
      </c>
      <c r="E140" s="30">
        <v>4881500</v>
      </c>
      <c r="F140" s="30">
        <v>4371713</v>
      </c>
      <c r="G140" s="30">
        <v>4376247</v>
      </c>
      <c r="H140" s="30">
        <v>4391761</v>
      </c>
      <c r="I140" s="30">
        <v>4581394</v>
      </c>
      <c r="J140" s="30">
        <v>4450651</v>
      </c>
      <c r="K140" s="30">
        <v>4167163</v>
      </c>
      <c r="L140" s="30">
        <v>5316466</v>
      </c>
      <c r="M140" s="30">
        <v>3859168</v>
      </c>
      <c r="N140" s="30">
        <v>3980488</v>
      </c>
      <c r="O140" s="30">
        <v>4132854</v>
      </c>
      <c r="P140" s="30">
        <v>4354306</v>
      </c>
      <c r="Q140" s="30">
        <v>4595267</v>
      </c>
      <c r="R140" s="30">
        <v>3931883</v>
      </c>
      <c r="T140" s="111">
        <f t="shared" si="21"/>
        <v>2.0860483522895379E-3</v>
      </c>
      <c r="U140" s="110">
        <f t="shared" si="22"/>
        <v>9207.2857142857138</v>
      </c>
      <c r="W140" s="111">
        <f t="shared" si="90"/>
        <v>-2.0443461960602538E-2</v>
      </c>
      <c r="X140" s="110">
        <f t="shared" si="91"/>
        <v>-518768</v>
      </c>
    </row>
    <row r="141" spans="1:24">
      <c r="A141" t="s">
        <v>390</v>
      </c>
      <c r="B141" s="30">
        <v>717900</v>
      </c>
      <c r="C141" s="30">
        <v>667000</v>
      </c>
      <c r="D141" s="30">
        <v>673200</v>
      </c>
      <c r="E141" s="30">
        <v>550700</v>
      </c>
      <c r="F141" s="30">
        <v>569527</v>
      </c>
      <c r="G141" s="30">
        <v>482113</v>
      </c>
      <c r="H141" s="30">
        <v>443118</v>
      </c>
      <c r="I141" s="30">
        <v>370007</v>
      </c>
      <c r="J141" s="30">
        <v>123575</v>
      </c>
      <c r="K141" s="30">
        <v>307054</v>
      </c>
      <c r="L141" s="30">
        <v>515109</v>
      </c>
      <c r="M141" s="30">
        <v>103524</v>
      </c>
      <c r="N141" s="30">
        <v>346459</v>
      </c>
      <c r="O141" s="30">
        <v>294921</v>
      </c>
      <c r="P141" s="30">
        <v>222079</v>
      </c>
      <c r="Q141" s="30">
        <v>532438</v>
      </c>
      <c r="R141" s="30">
        <v>104858</v>
      </c>
      <c r="T141" s="111">
        <f t="shared" si="21"/>
        <v>-0.21403956633978172</v>
      </c>
      <c r="U141" s="110">
        <f t="shared" si="22"/>
        <v>-77632.142857142855</v>
      </c>
      <c r="W141" s="111">
        <f t="shared" si="90"/>
        <v>-2.700227430432911E-2</v>
      </c>
      <c r="X141" s="110">
        <f t="shared" si="91"/>
        <v>-18717</v>
      </c>
    </row>
    <row r="142" spans="1:24">
      <c r="A142" t="s">
        <v>391</v>
      </c>
      <c r="B142" s="30">
        <v>311300</v>
      </c>
      <c r="C142" s="30">
        <v>405600</v>
      </c>
      <c r="D142" s="30">
        <v>484300</v>
      </c>
      <c r="E142" s="30">
        <v>533000</v>
      </c>
      <c r="F142" s="30">
        <v>254662</v>
      </c>
      <c r="G142" s="30">
        <v>374029</v>
      </c>
      <c r="H142" s="30">
        <v>364612</v>
      </c>
      <c r="I142" s="30">
        <v>630457</v>
      </c>
      <c r="J142" s="30">
        <v>597243</v>
      </c>
      <c r="K142" s="30">
        <v>641160</v>
      </c>
      <c r="L142" s="30">
        <v>450115</v>
      </c>
      <c r="M142" s="30">
        <v>321130</v>
      </c>
      <c r="N142" s="30">
        <v>542342</v>
      </c>
      <c r="O142" s="30">
        <v>611539</v>
      </c>
      <c r="P142" s="30">
        <v>508328</v>
      </c>
      <c r="Q142" s="30">
        <v>367856</v>
      </c>
      <c r="R142" s="30">
        <v>351119</v>
      </c>
      <c r="T142" s="111">
        <f t="shared" ref="T142:T208" si="92">(J142/C142)^(1/7)-1</f>
        <v>5.683597618184022E-2</v>
      </c>
      <c r="U142" s="110">
        <f t="shared" si="22"/>
        <v>27377.571428571428</v>
      </c>
      <c r="W142" s="111">
        <f t="shared" si="90"/>
        <v>-8.4727226239588949E-2</v>
      </c>
      <c r="X142" s="110">
        <f t="shared" si="91"/>
        <v>-246124</v>
      </c>
    </row>
    <row r="143" spans="1:24">
      <c r="A143" t="s">
        <v>392</v>
      </c>
      <c r="B143" s="30">
        <v>578400</v>
      </c>
      <c r="C143" s="30">
        <v>603900</v>
      </c>
      <c r="D143" s="30">
        <v>650300</v>
      </c>
      <c r="E143" s="30">
        <v>664700</v>
      </c>
      <c r="F143" s="30">
        <v>704847</v>
      </c>
      <c r="G143" s="30">
        <v>746357</v>
      </c>
      <c r="H143" s="30">
        <v>810613</v>
      </c>
      <c r="I143" s="30">
        <v>852667</v>
      </c>
      <c r="J143" s="30">
        <v>827114</v>
      </c>
      <c r="K143" s="30">
        <v>802262</v>
      </c>
      <c r="L143" s="30">
        <v>841838</v>
      </c>
      <c r="M143" s="30">
        <v>898715</v>
      </c>
      <c r="N143" s="30">
        <v>780018</v>
      </c>
      <c r="O143" s="30">
        <v>855102</v>
      </c>
      <c r="P143" s="30">
        <v>949370</v>
      </c>
      <c r="Q143" s="30">
        <v>954349</v>
      </c>
      <c r="R143" s="30">
        <v>978034</v>
      </c>
      <c r="T143" s="111">
        <f t="shared" si="92"/>
        <v>4.5958213486242405E-2</v>
      </c>
      <c r="U143" s="110">
        <f t="shared" ref="U143:U203" si="93">(J143-C143)/7</f>
        <v>31887.714285714286</v>
      </c>
      <c r="W143" s="111">
        <f t="shared" si="90"/>
        <v>2.8327452818371679E-2</v>
      </c>
      <c r="X143" s="110">
        <f t="shared" si="91"/>
        <v>150920</v>
      </c>
    </row>
    <row r="144" spans="1:24">
      <c r="A144" t="s">
        <v>393</v>
      </c>
      <c r="B144" s="30">
        <v>2807300</v>
      </c>
      <c r="C144" s="30">
        <v>3549900</v>
      </c>
      <c r="D144" s="30">
        <v>3777800</v>
      </c>
      <c r="E144" s="30">
        <v>2669100</v>
      </c>
      <c r="F144" s="30">
        <v>385230</v>
      </c>
      <c r="G144" s="30">
        <v>411414</v>
      </c>
      <c r="H144" s="30">
        <v>648493</v>
      </c>
      <c r="I144" s="30">
        <v>664555</v>
      </c>
      <c r="J144" s="30">
        <v>642984</v>
      </c>
      <c r="K144" s="30">
        <v>510693</v>
      </c>
      <c r="L144" s="30">
        <v>651023</v>
      </c>
      <c r="M144" s="30">
        <v>461313</v>
      </c>
      <c r="N144" s="30">
        <v>515982</v>
      </c>
      <c r="O144" s="30">
        <v>865280</v>
      </c>
      <c r="P144" s="30">
        <v>1058932</v>
      </c>
      <c r="Q144" s="30">
        <v>1775701</v>
      </c>
      <c r="R144" s="30">
        <v>881065</v>
      </c>
      <c r="T144" s="111">
        <f t="shared" si="92"/>
        <v>-0.21657446838065753</v>
      </c>
      <c r="U144" s="110">
        <f t="shared" si="93"/>
        <v>-415273.71428571426</v>
      </c>
      <c r="W144" s="111">
        <f t="shared" si="90"/>
        <v>5.39045930282811E-2</v>
      </c>
      <c r="X144" s="110">
        <f t="shared" si="91"/>
        <v>238081</v>
      </c>
    </row>
    <row r="145" spans="1:24">
      <c r="A145" t="s">
        <v>394</v>
      </c>
      <c r="B145" s="30">
        <v>0</v>
      </c>
      <c r="C145" s="30">
        <v>0</v>
      </c>
      <c r="D145" s="30">
        <v>0</v>
      </c>
      <c r="E145" s="30">
        <v>0</v>
      </c>
      <c r="F145" s="30">
        <v>93545</v>
      </c>
      <c r="G145" s="30">
        <v>70617</v>
      </c>
      <c r="H145" s="30">
        <v>66448</v>
      </c>
      <c r="I145" s="30">
        <v>9741</v>
      </c>
      <c r="J145" s="30">
        <v>17485</v>
      </c>
      <c r="K145" s="30">
        <v>13716</v>
      </c>
      <c r="L145" s="30">
        <v>91680</v>
      </c>
      <c r="M145" s="30">
        <v>21085</v>
      </c>
      <c r="N145" s="30">
        <v>95833</v>
      </c>
      <c r="O145" s="30">
        <v>172043</v>
      </c>
      <c r="P145" s="30">
        <v>241053</v>
      </c>
      <c r="Q145" s="30">
        <v>58941</v>
      </c>
      <c r="R145" s="30">
        <v>21778</v>
      </c>
      <c r="T145" s="111" t="e">
        <f t="shared" si="92"/>
        <v>#DIV/0!</v>
      </c>
      <c r="U145" s="110">
        <f t="shared" si="93"/>
        <v>2497.8571428571427</v>
      </c>
      <c r="W145" s="111">
        <f t="shared" si="90"/>
        <v>3.727057821093549E-2</v>
      </c>
      <c r="X145" s="110">
        <f t="shared" si="91"/>
        <v>4293</v>
      </c>
    </row>
    <row r="146" spans="1:24">
      <c r="A146" t="s">
        <v>395</v>
      </c>
      <c r="B146" s="30">
        <v>0</v>
      </c>
      <c r="C146" s="30">
        <v>0</v>
      </c>
      <c r="D146" s="30">
        <v>0</v>
      </c>
      <c r="E146" s="30">
        <v>0</v>
      </c>
      <c r="F146" s="30">
        <v>65997</v>
      </c>
      <c r="G146" s="30">
        <v>156935</v>
      </c>
      <c r="H146" s="30">
        <v>174760</v>
      </c>
      <c r="I146" s="30">
        <v>236979</v>
      </c>
      <c r="J146" s="30">
        <v>155000</v>
      </c>
      <c r="K146" s="30">
        <v>67607</v>
      </c>
      <c r="L146" s="30">
        <v>51565</v>
      </c>
      <c r="M146" s="30" t="s">
        <v>4</v>
      </c>
      <c r="N146" s="30">
        <v>46972</v>
      </c>
      <c r="O146" s="30">
        <v>24910</v>
      </c>
      <c r="P146" s="30">
        <v>27053</v>
      </c>
      <c r="Q146" s="30">
        <v>0</v>
      </c>
      <c r="R146" s="30">
        <v>0</v>
      </c>
      <c r="T146" s="111" t="e">
        <f t="shared" si="92"/>
        <v>#DIV/0!</v>
      </c>
      <c r="U146" s="110">
        <f t="shared" si="93"/>
        <v>22142.857142857141</v>
      </c>
      <c r="W146" s="111">
        <f t="shared" si="90"/>
        <v>-1</v>
      </c>
      <c r="X146" s="110">
        <f t="shared" si="91"/>
        <v>-155000</v>
      </c>
    </row>
    <row r="147" spans="1:24">
      <c r="A147" t="s">
        <v>396</v>
      </c>
      <c r="B147" s="30">
        <v>983900</v>
      </c>
      <c r="C147" s="30">
        <v>1226100</v>
      </c>
      <c r="D147" s="30">
        <v>1276500</v>
      </c>
      <c r="E147" s="30">
        <v>1707200</v>
      </c>
      <c r="F147" s="30">
        <v>1638406</v>
      </c>
      <c r="G147" s="30">
        <v>1663534</v>
      </c>
      <c r="H147" s="30">
        <v>1858664</v>
      </c>
      <c r="I147" s="30">
        <v>2057788</v>
      </c>
      <c r="J147" s="30">
        <v>2034678</v>
      </c>
      <c r="K147" s="30">
        <v>2044254</v>
      </c>
      <c r="L147" s="30">
        <v>2008382</v>
      </c>
      <c r="M147" s="30">
        <v>1533003</v>
      </c>
      <c r="N147" s="30">
        <v>2029235</v>
      </c>
      <c r="O147" s="30">
        <v>2220052</v>
      </c>
      <c r="P147" s="30">
        <v>2494626</v>
      </c>
      <c r="Q147" s="30">
        <v>1904605</v>
      </c>
      <c r="R147" s="30">
        <v>1578983</v>
      </c>
      <c r="T147" s="111">
        <f t="shared" si="92"/>
        <v>7.5039091412261838E-2</v>
      </c>
      <c r="U147" s="110">
        <f t="shared" si="93"/>
        <v>115511.14285714286</v>
      </c>
      <c r="W147" s="111">
        <f t="shared" si="90"/>
        <v>-4.1378950984934271E-2</v>
      </c>
      <c r="X147" s="110">
        <f t="shared" si="91"/>
        <v>-455695</v>
      </c>
    </row>
    <row r="148" spans="1:24">
      <c r="A148" t="s">
        <v>397</v>
      </c>
      <c r="B148" s="30">
        <v>90500</v>
      </c>
      <c r="C148" s="30">
        <v>163600</v>
      </c>
      <c r="D148" s="30">
        <v>158400</v>
      </c>
      <c r="E148" s="30">
        <v>191800</v>
      </c>
      <c r="F148" s="30">
        <v>0</v>
      </c>
      <c r="G148" s="30">
        <v>0</v>
      </c>
      <c r="H148" s="30">
        <v>0</v>
      </c>
      <c r="I148" s="30">
        <v>0</v>
      </c>
      <c r="J148" s="30" t="s">
        <v>4</v>
      </c>
      <c r="K148" s="30">
        <v>320</v>
      </c>
      <c r="L148" s="30">
        <v>3357</v>
      </c>
      <c r="M148" s="30" t="s">
        <v>4</v>
      </c>
      <c r="N148" s="30">
        <v>1357</v>
      </c>
      <c r="O148" s="30">
        <v>431</v>
      </c>
      <c r="P148" s="30">
        <v>0</v>
      </c>
      <c r="Q148" s="30">
        <v>0</v>
      </c>
      <c r="R148" s="30">
        <v>0</v>
      </c>
      <c r="T148" s="111" t="e">
        <f t="shared" si="92"/>
        <v>#VALUE!</v>
      </c>
      <c r="U148" s="110" t="e">
        <f t="shared" si="93"/>
        <v>#VALUE!</v>
      </c>
      <c r="W148" s="111" t="e">
        <f t="shared" si="90"/>
        <v>#VALUE!</v>
      </c>
      <c r="X148" s="110" t="e">
        <f t="shared" si="91"/>
        <v>#VALUE!</v>
      </c>
    </row>
    <row r="149" spans="1:24">
      <c r="A149" t="s">
        <v>398</v>
      </c>
      <c r="B149" s="30">
        <v>0</v>
      </c>
      <c r="C149" s="30">
        <v>0</v>
      </c>
      <c r="D149" s="30">
        <v>0</v>
      </c>
      <c r="E149" s="30">
        <v>0</v>
      </c>
      <c r="F149" s="30">
        <v>0</v>
      </c>
      <c r="G149" s="30">
        <v>186351</v>
      </c>
      <c r="H149" s="30">
        <v>444755</v>
      </c>
      <c r="I149" s="30">
        <v>890666</v>
      </c>
      <c r="J149" s="30">
        <v>1365091</v>
      </c>
      <c r="K149" s="30">
        <v>1386537</v>
      </c>
      <c r="L149" s="30">
        <v>1091650</v>
      </c>
      <c r="M149" s="30" t="s">
        <v>4</v>
      </c>
      <c r="N149" s="30">
        <v>1409248</v>
      </c>
      <c r="O149" s="30">
        <v>1496165</v>
      </c>
      <c r="P149" s="30">
        <v>1470629</v>
      </c>
      <c r="Q149" s="30">
        <v>269117</v>
      </c>
      <c r="R149" s="30">
        <v>0</v>
      </c>
      <c r="T149" s="111" t="e">
        <f t="shared" si="92"/>
        <v>#DIV/0!</v>
      </c>
      <c r="U149" s="110">
        <f t="shared" si="93"/>
        <v>195013</v>
      </c>
      <c r="W149" s="111">
        <f t="shared" si="90"/>
        <v>-1</v>
      </c>
      <c r="X149" s="110">
        <f t="shared" si="91"/>
        <v>-1365091</v>
      </c>
    </row>
    <row r="150" spans="1:24">
      <c r="A150" t="s">
        <v>399</v>
      </c>
      <c r="B150" s="30">
        <v>0</v>
      </c>
      <c r="C150" s="30">
        <v>0</v>
      </c>
      <c r="D150" s="30">
        <v>0</v>
      </c>
      <c r="E150" s="30">
        <v>0</v>
      </c>
      <c r="F150" s="30">
        <v>470638</v>
      </c>
      <c r="G150" s="30">
        <v>288387</v>
      </c>
      <c r="H150" s="30">
        <v>433004</v>
      </c>
      <c r="I150" s="30">
        <v>394380</v>
      </c>
      <c r="J150" s="30">
        <v>412526</v>
      </c>
      <c r="K150" s="30">
        <v>358981</v>
      </c>
      <c r="L150" s="30">
        <v>3673</v>
      </c>
      <c r="M150" s="30" t="s">
        <v>4</v>
      </c>
      <c r="N150" s="30">
        <v>369343</v>
      </c>
      <c r="O150" s="30">
        <v>337548</v>
      </c>
      <c r="P150" s="30">
        <v>164387</v>
      </c>
      <c r="Q150" s="30">
        <v>0</v>
      </c>
      <c r="R150" s="30">
        <v>0</v>
      </c>
      <c r="T150" s="111" t="e">
        <f t="shared" si="92"/>
        <v>#DIV/0!</v>
      </c>
      <c r="U150" s="110">
        <f t="shared" si="93"/>
        <v>58932.285714285717</v>
      </c>
      <c r="W150" s="111">
        <f t="shared" si="90"/>
        <v>-1</v>
      </c>
      <c r="X150" s="110">
        <f t="shared" si="91"/>
        <v>-412526</v>
      </c>
    </row>
    <row r="151" spans="1:24">
      <c r="B151" s="30"/>
      <c r="C151" s="30"/>
      <c r="D151" s="30"/>
      <c r="E151" s="30"/>
      <c r="F151" s="30"/>
      <c r="G151" s="30"/>
      <c r="H151" s="30"/>
      <c r="I151" s="30"/>
      <c r="J151" s="30"/>
      <c r="K151" s="30"/>
      <c r="L151" s="30"/>
      <c r="M151" s="30"/>
      <c r="O151" s="30"/>
      <c r="P151" s="30"/>
      <c r="Q151" s="30"/>
      <c r="R151" s="30"/>
      <c r="T151" s="111" t="e">
        <f t="shared" si="92"/>
        <v>#DIV/0!</v>
      </c>
      <c r="U151" s="110">
        <f t="shared" si="93"/>
        <v>0</v>
      </c>
      <c r="W151" s="111" t="e">
        <f t="shared" si="90"/>
        <v>#DIV/0!</v>
      </c>
      <c r="X151" s="110">
        <f t="shared" si="91"/>
        <v>0</v>
      </c>
    </row>
    <row r="152" spans="1:24">
      <c r="A152" s="24" t="s">
        <v>400</v>
      </c>
      <c r="B152">
        <f t="shared" ref="B152:N152" si="94">SUBTOTAL(9,B153:B158)</f>
        <v>11222000</v>
      </c>
      <c r="C152">
        <f t="shared" si="94"/>
        <v>12763200</v>
      </c>
      <c r="D152">
        <f t="shared" si="94"/>
        <v>14018000</v>
      </c>
      <c r="E152">
        <f t="shared" si="94"/>
        <v>16111800</v>
      </c>
      <c r="F152">
        <f t="shared" si="94"/>
        <v>15421095</v>
      </c>
      <c r="G152">
        <f t="shared" si="94"/>
        <v>17042580</v>
      </c>
      <c r="H152">
        <f t="shared" si="94"/>
        <v>17062173</v>
      </c>
      <c r="I152">
        <f t="shared" si="94"/>
        <v>17076957</v>
      </c>
      <c r="J152">
        <f t="shared" si="94"/>
        <v>18134344</v>
      </c>
      <c r="K152">
        <f t="shared" si="94"/>
        <v>17822338</v>
      </c>
      <c r="L152">
        <f t="shared" si="94"/>
        <v>18462603</v>
      </c>
      <c r="M152">
        <f t="shared" si="94"/>
        <v>18503224</v>
      </c>
      <c r="N152" s="30">
        <f t="shared" si="94"/>
        <v>17779449</v>
      </c>
      <c r="O152" s="30">
        <f t="shared" ref="O152:R152" si="95">SUBTOTAL(9,O153:O158)</f>
        <v>19403207</v>
      </c>
      <c r="P152" s="30">
        <f t="shared" si="95"/>
        <v>19589254</v>
      </c>
      <c r="Q152" s="30">
        <f t="shared" si="95"/>
        <v>19887299</v>
      </c>
      <c r="R152" s="30">
        <f t="shared" si="95"/>
        <v>20635197</v>
      </c>
      <c r="T152" s="111">
        <f t="shared" si="92"/>
        <v>5.1457573677502477E-2</v>
      </c>
      <c r="U152" s="110">
        <f t="shared" si="93"/>
        <v>767306.28571428568</v>
      </c>
      <c r="W152" s="111">
        <f t="shared" si="90"/>
        <v>2.1765249789954089E-2</v>
      </c>
      <c r="X152" s="110">
        <f t="shared" si="91"/>
        <v>2500853</v>
      </c>
    </row>
    <row r="153" spans="1:24">
      <c r="A153" t="s">
        <v>401</v>
      </c>
      <c r="B153">
        <v>11222000</v>
      </c>
      <c r="C153">
        <v>12679100</v>
      </c>
      <c r="D153">
        <v>13765700</v>
      </c>
      <c r="E153">
        <v>15696600</v>
      </c>
      <c r="F153">
        <v>11531096</v>
      </c>
      <c r="G153">
        <v>12095275</v>
      </c>
      <c r="H153">
        <v>11900575</v>
      </c>
      <c r="I153">
        <v>12437081</v>
      </c>
      <c r="J153">
        <v>13813388</v>
      </c>
      <c r="K153">
        <v>14820496</v>
      </c>
      <c r="L153">
        <v>13668704</v>
      </c>
      <c r="M153">
        <v>14361629</v>
      </c>
      <c r="N153" s="30">
        <v>15171632</v>
      </c>
      <c r="O153" s="30">
        <v>15995892</v>
      </c>
      <c r="P153" s="30">
        <v>16535816</v>
      </c>
      <c r="Q153" s="30">
        <v>15530173</v>
      </c>
      <c r="R153" s="30">
        <v>16356110</v>
      </c>
      <c r="T153" s="111">
        <f t="shared" si="92"/>
        <v>1.2315692344194273E-2</v>
      </c>
      <c r="U153" s="110">
        <f t="shared" si="93"/>
        <v>162041.14285714287</v>
      </c>
      <c r="W153" s="111">
        <f t="shared" si="90"/>
        <v>2.8560799923958102E-2</v>
      </c>
      <c r="X153" s="110">
        <f t="shared" si="91"/>
        <v>2542722</v>
      </c>
    </row>
    <row r="154" spans="1:24">
      <c r="A154" t="s">
        <v>402</v>
      </c>
      <c r="B154">
        <v>0</v>
      </c>
      <c r="C154">
        <v>0</v>
      </c>
      <c r="D154">
        <v>0</v>
      </c>
      <c r="E154">
        <v>0</v>
      </c>
      <c r="F154">
        <v>3163231</v>
      </c>
      <c r="G154">
        <v>4037543</v>
      </c>
      <c r="H154">
        <v>3917276</v>
      </c>
      <c r="I154">
        <v>3667919</v>
      </c>
      <c r="J154">
        <v>3325440</v>
      </c>
      <c r="K154">
        <v>1986119</v>
      </c>
      <c r="L154">
        <v>3995472</v>
      </c>
      <c r="M154">
        <v>3352139</v>
      </c>
      <c r="N154" s="30">
        <v>1538049</v>
      </c>
      <c r="O154" s="30">
        <v>2254601</v>
      </c>
      <c r="P154" s="30">
        <v>1840982</v>
      </c>
      <c r="Q154" s="30">
        <v>3125841</v>
      </c>
      <c r="R154" s="30">
        <v>3461966</v>
      </c>
      <c r="T154" s="111" t="e">
        <f t="shared" si="92"/>
        <v>#DIV/0!</v>
      </c>
      <c r="U154" s="110">
        <f t="shared" si="93"/>
        <v>475062.85714285716</v>
      </c>
      <c r="W154" s="111">
        <f t="shared" si="90"/>
        <v>6.7283073076405131E-3</v>
      </c>
      <c r="X154" s="110">
        <f t="shared" si="91"/>
        <v>136526</v>
      </c>
    </row>
    <row r="155" spans="1:24">
      <c r="A155" t="s">
        <v>403</v>
      </c>
      <c r="B155">
        <v>0</v>
      </c>
      <c r="C155">
        <v>0</v>
      </c>
      <c r="D155">
        <v>0</v>
      </c>
      <c r="E155">
        <v>0</v>
      </c>
      <c r="F155">
        <v>47420</v>
      </c>
      <c r="G155">
        <v>38788</v>
      </c>
      <c r="H155">
        <v>48003</v>
      </c>
      <c r="I155">
        <v>55507</v>
      </c>
      <c r="J155">
        <v>51715</v>
      </c>
      <c r="K155">
        <v>68148</v>
      </c>
      <c r="L155">
        <v>73129</v>
      </c>
      <c r="M155">
        <v>64158</v>
      </c>
      <c r="N155" s="30">
        <v>66801</v>
      </c>
      <c r="O155" s="30">
        <v>76366</v>
      </c>
      <c r="P155" s="30">
        <v>80234</v>
      </c>
      <c r="Q155" s="30">
        <v>66713</v>
      </c>
      <c r="R155" s="30">
        <v>67996</v>
      </c>
      <c r="T155" s="111" t="e">
        <f t="shared" si="92"/>
        <v>#DIV/0!</v>
      </c>
      <c r="U155" s="110">
        <f t="shared" si="93"/>
        <v>7387.8571428571431</v>
      </c>
      <c r="W155" s="111">
        <f t="shared" si="90"/>
        <v>4.6673284686686412E-2</v>
      </c>
      <c r="X155" s="110">
        <f t="shared" si="91"/>
        <v>16281</v>
      </c>
    </row>
    <row r="156" spans="1:24">
      <c r="A156" t="s">
        <v>404</v>
      </c>
      <c r="B156">
        <v>0</v>
      </c>
      <c r="C156">
        <v>0</v>
      </c>
      <c r="D156">
        <v>0</v>
      </c>
      <c r="E156">
        <v>0</v>
      </c>
      <c r="F156">
        <v>270784</v>
      </c>
      <c r="G156">
        <v>418054</v>
      </c>
      <c r="H156">
        <v>620207</v>
      </c>
      <c r="I156">
        <v>394522</v>
      </c>
      <c r="J156">
        <v>254892</v>
      </c>
      <c r="K156">
        <v>240752</v>
      </c>
      <c r="L156">
        <v>223783</v>
      </c>
      <c r="M156">
        <v>223783</v>
      </c>
      <c r="N156" s="30">
        <v>295675</v>
      </c>
      <c r="O156" s="30">
        <v>306226</v>
      </c>
      <c r="P156" s="30">
        <v>363453</v>
      </c>
      <c r="Q156" s="30">
        <v>228846</v>
      </c>
      <c r="R156" s="30">
        <v>231135</v>
      </c>
      <c r="T156" s="111" t="e">
        <f t="shared" si="92"/>
        <v>#DIV/0!</v>
      </c>
      <c r="U156" s="110">
        <f t="shared" si="93"/>
        <v>36413.142857142855</v>
      </c>
      <c r="W156" s="111">
        <f t="shared" si="90"/>
        <v>-1.6174099960804877E-2</v>
      </c>
      <c r="X156" s="110">
        <f t="shared" si="91"/>
        <v>-23757</v>
      </c>
    </row>
    <row r="157" spans="1:24">
      <c r="A157" t="s">
        <v>405</v>
      </c>
      <c r="N157" s="30">
        <v>0</v>
      </c>
      <c r="O157" s="30">
        <v>9493</v>
      </c>
      <c r="P157" s="30">
        <v>9296</v>
      </c>
      <c r="Q157" s="30">
        <v>422865</v>
      </c>
      <c r="R157" s="30">
        <v>0</v>
      </c>
      <c r="T157" s="111" t="e">
        <f t="shared" si="92"/>
        <v>#DIV/0!</v>
      </c>
      <c r="U157" s="110">
        <f t="shared" si="93"/>
        <v>0</v>
      </c>
      <c r="W157" s="111" t="e">
        <f t="shared" si="90"/>
        <v>#DIV/0!</v>
      </c>
      <c r="X157" s="110">
        <f t="shared" si="91"/>
        <v>0</v>
      </c>
    </row>
    <row r="158" spans="1:24">
      <c r="A158" t="s">
        <v>406</v>
      </c>
      <c r="B158">
        <v>0</v>
      </c>
      <c r="C158">
        <v>84100</v>
      </c>
      <c r="D158">
        <v>252300</v>
      </c>
      <c r="E158">
        <v>415200</v>
      </c>
      <c r="F158">
        <v>408564</v>
      </c>
      <c r="G158">
        <v>452920</v>
      </c>
      <c r="H158">
        <v>576112</v>
      </c>
      <c r="I158">
        <v>521928</v>
      </c>
      <c r="J158">
        <v>688909</v>
      </c>
      <c r="K158">
        <v>706823</v>
      </c>
      <c r="L158">
        <v>501515</v>
      </c>
      <c r="M158">
        <v>501515</v>
      </c>
      <c r="N158" s="30">
        <v>707292</v>
      </c>
      <c r="O158" s="30">
        <v>760629</v>
      </c>
      <c r="P158" s="30">
        <v>759473</v>
      </c>
      <c r="Q158" s="30">
        <v>512861</v>
      </c>
      <c r="R158" s="30">
        <v>517990</v>
      </c>
      <c r="T158" s="111">
        <f t="shared" si="92"/>
        <v>0.35045724000508982</v>
      </c>
      <c r="U158" s="110">
        <f t="shared" si="93"/>
        <v>86401.28571428571</v>
      </c>
      <c r="W158" s="111">
        <f t="shared" si="90"/>
        <v>-4.6413883319868066E-2</v>
      </c>
      <c r="X158" s="110">
        <f t="shared" si="91"/>
        <v>-170919</v>
      </c>
    </row>
    <row r="159" spans="1:24">
      <c r="N159" s="30"/>
      <c r="O159" s="30"/>
      <c r="P159" s="30"/>
      <c r="Q159" s="30"/>
      <c r="R159" s="30"/>
      <c r="T159" s="111" t="e">
        <f t="shared" si="92"/>
        <v>#DIV/0!</v>
      </c>
      <c r="U159" s="110">
        <f t="shared" si="93"/>
        <v>0</v>
      </c>
      <c r="W159" s="111" t="e">
        <f t="shared" si="90"/>
        <v>#DIV/0!</v>
      </c>
      <c r="X159" s="110">
        <f t="shared" si="91"/>
        <v>0</v>
      </c>
    </row>
    <row r="160" spans="1:24">
      <c r="A160" s="24" t="s">
        <v>407</v>
      </c>
      <c r="B160">
        <f t="shared" ref="B160:N160" si="96">SUBTOTAL(9,B161:B161)</f>
        <v>1825100</v>
      </c>
      <c r="C160">
        <f t="shared" si="96"/>
        <v>1719800</v>
      </c>
      <c r="D160">
        <f t="shared" si="96"/>
        <v>1859500</v>
      </c>
      <c r="E160">
        <f t="shared" si="96"/>
        <v>2184500</v>
      </c>
      <c r="F160">
        <f t="shared" si="96"/>
        <v>1969107</v>
      </c>
      <c r="G160">
        <f t="shared" si="96"/>
        <v>2157640</v>
      </c>
      <c r="H160">
        <f t="shared" si="96"/>
        <v>1870914</v>
      </c>
      <c r="I160">
        <f t="shared" si="96"/>
        <v>2116267</v>
      </c>
      <c r="J160">
        <f t="shared" si="96"/>
        <v>2352550</v>
      </c>
      <c r="K160">
        <f t="shared" si="96"/>
        <v>2465085</v>
      </c>
      <c r="L160">
        <f t="shared" si="96"/>
        <v>2789117</v>
      </c>
      <c r="M160">
        <f t="shared" si="96"/>
        <v>2421836</v>
      </c>
      <c r="N160" s="30">
        <f t="shared" si="96"/>
        <v>2743783</v>
      </c>
      <c r="O160" s="30">
        <f t="shared" ref="O160:R160" si="97">SUBTOTAL(9,O161:O161)</f>
        <v>3191953</v>
      </c>
      <c r="P160" s="30">
        <f t="shared" si="97"/>
        <v>3498055</v>
      </c>
      <c r="Q160" s="30">
        <f t="shared" si="97"/>
        <v>3361485</v>
      </c>
      <c r="R160" s="30">
        <f t="shared" si="97"/>
        <v>2556974</v>
      </c>
      <c r="T160" s="111">
        <f t="shared" si="92"/>
        <v>4.5772636528699007E-2</v>
      </c>
      <c r="U160" s="110">
        <f t="shared" si="93"/>
        <v>90392.857142857145</v>
      </c>
      <c r="W160" s="111">
        <f t="shared" si="90"/>
        <v>1.3984325513266782E-2</v>
      </c>
      <c r="X160" s="110">
        <f t="shared" si="91"/>
        <v>204424</v>
      </c>
    </row>
    <row r="161" spans="1:24">
      <c r="A161" t="s">
        <v>408</v>
      </c>
      <c r="B161">
        <v>1825100</v>
      </c>
      <c r="C161">
        <v>1719800</v>
      </c>
      <c r="D161">
        <v>1859500</v>
      </c>
      <c r="E161">
        <v>2184500</v>
      </c>
      <c r="F161">
        <v>1969107</v>
      </c>
      <c r="G161">
        <v>2157640</v>
      </c>
      <c r="H161">
        <v>1870914</v>
      </c>
      <c r="I161">
        <v>2116267</v>
      </c>
      <c r="J161">
        <v>2352550</v>
      </c>
      <c r="K161">
        <v>2465085</v>
      </c>
      <c r="L161">
        <v>2789117</v>
      </c>
      <c r="M161">
        <v>2421836</v>
      </c>
      <c r="N161" s="30">
        <v>2743783</v>
      </c>
      <c r="O161" s="30">
        <v>3191953</v>
      </c>
      <c r="P161" s="30">
        <v>3498055</v>
      </c>
      <c r="Q161" s="30">
        <v>3361485</v>
      </c>
      <c r="R161" s="30">
        <v>2556974</v>
      </c>
      <c r="T161" s="111">
        <f t="shared" si="92"/>
        <v>4.5772636528699007E-2</v>
      </c>
      <c r="U161" s="110">
        <f t="shared" si="93"/>
        <v>90392.857142857145</v>
      </c>
      <c r="W161" s="111">
        <f t="shared" si="90"/>
        <v>1.3984325513266782E-2</v>
      </c>
      <c r="X161" s="110">
        <f t="shared" si="91"/>
        <v>204424</v>
      </c>
    </row>
    <row r="162" spans="1:24">
      <c r="A162" s="34"/>
      <c r="B162" s="34"/>
      <c r="C162" s="34"/>
      <c r="D162" s="34"/>
      <c r="E162" s="34"/>
      <c r="F162" s="34"/>
      <c r="G162" s="34"/>
      <c r="H162" s="34"/>
      <c r="I162" s="34"/>
      <c r="J162" s="34"/>
      <c r="K162" s="34"/>
      <c r="L162" s="34"/>
      <c r="M162" s="34"/>
      <c r="N162" s="34"/>
      <c r="O162" s="35"/>
      <c r="P162" s="35"/>
      <c r="Q162" s="35"/>
      <c r="R162" s="35"/>
      <c r="T162" s="111" t="e">
        <f t="shared" si="92"/>
        <v>#DIV/0!</v>
      </c>
      <c r="U162" s="110">
        <f t="shared" si="93"/>
        <v>0</v>
      </c>
      <c r="W162" s="111" t="e">
        <f t="shared" si="90"/>
        <v>#DIV/0!</v>
      </c>
      <c r="X162" s="110">
        <f t="shared" si="91"/>
        <v>0</v>
      </c>
    </row>
    <row r="163" spans="1:24">
      <c r="A163" s="24" t="s">
        <v>409</v>
      </c>
      <c r="B163" s="24">
        <f t="shared" ref="B163:N163" si="98">SUBTOTAL(9,B165:B201)</f>
        <v>8187300</v>
      </c>
      <c r="C163" s="24">
        <f t="shared" si="98"/>
        <v>8141500</v>
      </c>
      <c r="D163" s="24">
        <f t="shared" si="98"/>
        <v>9602700</v>
      </c>
      <c r="E163" s="24">
        <f t="shared" si="98"/>
        <v>9288100</v>
      </c>
      <c r="F163" s="24">
        <f t="shared" si="98"/>
        <v>8010938</v>
      </c>
      <c r="G163" s="24">
        <f t="shared" si="98"/>
        <v>10636864</v>
      </c>
      <c r="H163" s="24">
        <f t="shared" si="98"/>
        <v>8783656</v>
      </c>
      <c r="I163" s="24">
        <f t="shared" si="98"/>
        <v>8333756</v>
      </c>
      <c r="J163" s="24">
        <f t="shared" si="98"/>
        <v>9309742</v>
      </c>
      <c r="K163" s="24">
        <f t="shared" si="98"/>
        <v>8454712</v>
      </c>
      <c r="L163" s="24">
        <f t="shared" si="98"/>
        <v>16143297</v>
      </c>
      <c r="M163" s="24">
        <f t="shared" si="98"/>
        <v>17727201</v>
      </c>
      <c r="N163" s="24">
        <f t="shared" si="98"/>
        <v>11423772</v>
      </c>
      <c r="O163" s="24">
        <f>SUBTOTAL(9,O165:O201)</f>
        <v>9207554</v>
      </c>
      <c r="P163" s="24">
        <f t="shared" ref="P163:R163" si="99">SUBTOTAL(9,P165:P201)</f>
        <v>7687514</v>
      </c>
      <c r="Q163" s="24">
        <f t="shared" si="99"/>
        <v>20345208</v>
      </c>
      <c r="R163" s="24">
        <f t="shared" si="99"/>
        <v>17873737</v>
      </c>
      <c r="T163" s="111">
        <f t="shared" si="92"/>
        <v>1.9339916598649198E-2</v>
      </c>
      <c r="U163" s="110">
        <f t="shared" si="93"/>
        <v>166891.71428571429</v>
      </c>
      <c r="W163" s="111">
        <f t="shared" si="90"/>
        <v>0.11484105330669725</v>
      </c>
      <c r="X163" s="110">
        <f t="shared" si="91"/>
        <v>8563995</v>
      </c>
    </row>
    <row r="164" spans="1:24">
      <c r="A164" s="37"/>
      <c r="B164" s="37"/>
      <c r="C164" s="37"/>
      <c r="D164" s="37"/>
      <c r="E164" s="37"/>
      <c r="F164" s="37"/>
      <c r="G164" s="37"/>
      <c r="H164" s="37"/>
      <c r="I164" s="37"/>
      <c r="J164" s="37"/>
      <c r="K164" s="37"/>
      <c r="L164" s="37"/>
      <c r="M164" s="37"/>
      <c r="O164" s="37"/>
      <c r="P164" s="30"/>
      <c r="Q164" s="30"/>
      <c r="R164" s="30"/>
      <c r="T164" s="111" t="e">
        <f t="shared" si="92"/>
        <v>#DIV/0!</v>
      </c>
      <c r="U164" s="110">
        <f t="shared" si="93"/>
        <v>0</v>
      </c>
      <c r="W164" s="111" t="e">
        <f t="shared" si="90"/>
        <v>#DIV/0!</v>
      </c>
      <c r="X164" s="110">
        <f t="shared" si="91"/>
        <v>0</v>
      </c>
    </row>
    <row r="165" spans="1:24">
      <c r="A165" s="24" t="s">
        <v>410</v>
      </c>
      <c r="B165">
        <f t="shared" ref="B165:N165" si="100">SUBTOTAL(9,B166:B177)</f>
        <v>7614400</v>
      </c>
      <c r="C165">
        <f t="shared" si="100"/>
        <v>9013100</v>
      </c>
      <c r="D165">
        <f t="shared" si="100"/>
        <v>9748500</v>
      </c>
      <c r="E165">
        <f t="shared" si="100"/>
        <v>8960800</v>
      </c>
      <c r="F165">
        <f t="shared" si="100"/>
        <v>8093621</v>
      </c>
      <c r="G165">
        <f t="shared" si="100"/>
        <v>9903433</v>
      </c>
      <c r="H165">
        <f t="shared" si="100"/>
        <v>8424874</v>
      </c>
      <c r="I165">
        <f t="shared" si="100"/>
        <v>8767341</v>
      </c>
      <c r="J165">
        <f t="shared" si="100"/>
        <v>9299365</v>
      </c>
      <c r="K165">
        <f t="shared" si="100"/>
        <v>9916611</v>
      </c>
      <c r="L165">
        <f t="shared" si="100"/>
        <v>9562968</v>
      </c>
      <c r="M165">
        <f t="shared" si="100"/>
        <v>9095617</v>
      </c>
      <c r="N165" s="30">
        <f t="shared" si="100"/>
        <v>9326410</v>
      </c>
      <c r="O165" s="30">
        <f t="shared" ref="O165:R165" si="101">SUBTOTAL(9,O166:O177)</f>
        <v>9082064</v>
      </c>
      <c r="P165" s="30">
        <f t="shared" si="101"/>
        <v>9404870</v>
      </c>
      <c r="Q165" s="30">
        <f t="shared" si="101"/>
        <v>10002320</v>
      </c>
      <c r="R165" s="30">
        <f t="shared" si="101"/>
        <v>9965268</v>
      </c>
      <c r="T165" s="111">
        <f t="shared" si="92"/>
        <v>4.4767111886843125E-3</v>
      </c>
      <c r="U165" s="110">
        <f t="shared" si="93"/>
        <v>40895</v>
      </c>
      <c r="W165" s="111">
        <f t="shared" si="90"/>
        <v>1.1593309011821651E-2</v>
      </c>
      <c r="X165" s="110">
        <f t="shared" si="91"/>
        <v>665903</v>
      </c>
    </row>
    <row r="166" spans="1:24">
      <c r="A166" t="s">
        <v>411</v>
      </c>
      <c r="B166">
        <v>120600</v>
      </c>
      <c r="C166">
        <v>145000</v>
      </c>
      <c r="D166">
        <v>142800</v>
      </c>
      <c r="E166">
        <v>145000</v>
      </c>
      <c r="F166">
        <v>144981</v>
      </c>
      <c r="G166">
        <v>145004</v>
      </c>
      <c r="H166">
        <v>145004</v>
      </c>
      <c r="I166">
        <v>145004</v>
      </c>
      <c r="J166">
        <v>193501</v>
      </c>
      <c r="K166">
        <v>241395</v>
      </c>
      <c r="L166">
        <v>242000</v>
      </c>
      <c r="M166">
        <v>242000</v>
      </c>
      <c r="N166" s="30">
        <v>231632</v>
      </c>
      <c r="O166" s="30">
        <v>242001</v>
      </c>
      <c r="P166" s="30">
        <v>242001</v>
      </c>
      <c r="Q166" s="30">
        <v>242000</v>
      </c>
      <c r="R166" s="30">
        <v>242000</v>
      </c>
      <c r="T166" s="111">
        <f t="shared" si="92"/>
        <v>4.2082668812410073E-2</v>
      </c>
      <c r="U166" s="110">
        <f t="shared" si="93"/>
        <v>6928.7142857142853</v>
      </c>
      <c r="W166" s="111">
        <f t="shared" si="90"/>
        <v>3.7979298555763652E-2</v>
      </c>
      <c r="X166" s="110">
        <f t="shared" si="91"/>
        <v>48499</v>
      </c>
    </row>
    <row r="167" spans="1:24">
      <c r="A167" t="s">
        <v>412</v>
      </c>
      <c r="B167">
        <v>49700</v>
      </c>
      <c r="C167">
        <v>41800</v>
      </c>
      <c r="D167">
        <v>40600</v>
      </c>
      <c r="E167">
        <v>39800</v>
      </c>
      <c r="F167">
        <v>41750</v>
      </c>
      <c r="G167">
        <v>40965</v>
      </c>
      <c r="H167">
        <v>83049</v>
      </c>
      <c r="I167">
        <v>40896</v>
      </c>
      <c r="J167">
        <v>38327</v>
      </c>
      <c r="K167">
        <v>42836</v>
      </c>
      <c r="L167">
        <v>44119</v>
      </c>
      <c r="M167">
        <v>39611</v>
      </c>
      <c r="N167" s="30">
        <v>45842</v>
      </c>
      <c r="O167" s="30">
        <v>43637</v>
      </c>
      <c r="P167" s="30">
        <v>45090</v>
      </c>
      <c r="Q167" s="30">
        <v>39611</v>
      </c>
      <c r="R167" s="30">
        <v>39611</v>
      </c>
      <c r="T167" s="111">
        <f t="shared" si="92"/>
        <v>-1.2315215175600636E-2</v>
      </c>
      <c r="U167" s="110">
        <f t="shared" si="93"/>
        <v>-496.14285714285717</v>
      </c>
      <c r="W167" s="111">
        <f t="shared" si="90"/>
        <v>5.5071503751913387E-3</v>
      </c>
      <c r="X167" s="110">
        <f t="shared" si="91"/>
        <v>1284</v>
      </c>
    </row>
    <row r="168" spans="1:24">
      <c r="A168" t="s">
        <v>413</v>
      </c>
      <c r="B168">
        <v>919600</v>
      </c>
      <c r="C168">
        <v>1252900</v>
      </c>
      <c r="D168">
        <v>1181600</v>
      </c>
      <c r="E168">
        <v>1393400</v>
      </c>
      <c r="F168">
        <v>2345798</v>
      </c>
      <c r="G168">
        <v>2864989</v>
      </c>
      <c r="H168">
        <v>2544483</v>
      </c>
      <c r="I168">
        <v>2656837</v>
      </c>
      <c r="J168">
        <v>2744042</v>
      </c>
      <c r="K168">
        <v>2772557</v>
      </c>
      <c r="L168">
        <v>2791451</v>
      </c>
      <c r="M168">
        <v>2709670</v>
      </c>
      <c r="N168" s="30">
        <v>2809967</v>
      </c>
      <c r="O168" s="30">
        <v>2735296</v>
      </c>
      <c r="P168" s="30">
        <v>2878095</v>
      </c>
      <c r="Q168" s="30">
        <v>2903931</v>
      </c>
      <c r="R168" s="30">
        <v>2935828</v>
      </c>
      <c r="T168" s="111">
        <f t="shared" si="92"/>
        <v>0.11850825103927543</v>
      </c>
      <c r="U168" s="110">
        <f t="shared" si="93"/>
        <v>213020.28571428571</v>
      </c>
      <c r="W168" s="111">
        <f t="shared" si="90"/>
        <v>1.1323212720430131E-2</v>
      </c>
      <c r="X168" s="110">
        <f t="shared" si="91"/>
        <v>191786</v>
      </c>
    </row>
    <row r="169" spans="1:24">
      <c r="A169" t="s">
        <v>414</v>
      </c>
      <c r="B169">
        <v>4656400</v>
      </c>
      <c r="C169">
        <v>4974100</v>
      </c>
      <c r="D169">
        <v>5152400</v>
      </c>
      <c r="E169">
        <v>4870400</v>
      </c>
      <c r="F169">
        <v>4180814</v>
      </c>
      <c r="G169">
        <v>4178520</v>
      </c>
      <c r="H169">
        <v>4477609</v>
      </c>
      <c r="I169">
        <v>4615589</v>
      </c>
      <c r="J169">
        <v>4718641</v>
      </c>
      <c r="K169">
        <v>4825169</v>
      </c>
      <c r="L169">
        <v>4901242</v>
      </c>
      <c r="M169">
        <v>4666967</v>
      </c>
      <c r="N169" s="30">
        <v>4840752</v>
      </c>
      <c r="O169" s="30">
        <v>4633227</v>
      </c>
      <c r="P169" s="30">
        <v>4695937</v>
      </c>
      <c r="Q169" s="30">
        <v>4782296</v>
      </c>
      <c r="R169" s="30">
        <v>4830041</v>
      </c>
      <c r="T169" s="111">
        <f t="shared" si="92"/>
        <v>-7.5036510273989165E-3</v>
      </c>
      <c r="U169" s="110">
        <f t="shared" si="93"/>
        <v>-36494.142857142855</v>
      </c>
      <c r="W169" s="111">
        <f t="shared" si="90"/>
        <v>3.8965923573452965E-3</v>
      </c>
      <c r="X169" s="110">
        <f t="shared" si="91"/>
        <v>111400</v>
      </c>
    </row>
    <row r="170" spans="1:24">
      <c r="A170" s="25" t="s">
        <v>975</v>
      </c>
      <c r="B170">
        <v>0</v>
      </c>
      <c r="C170">
        <v>0</v>
      </c>
      <c r="D170">
        <v>0</v>
      </c>
      <c r="E170">
        <v>0</v>
      </c>
      <c r="F170">
        <v>0</v>
      </c>
      <c r="G170">
        <v>0</v>
      </c>
      <c r="H170">
        <v>2000</v>
      </c>
      <c r="I170">
        <v>8611</v>
      </c>
      <c r="J170">
        <v>21641</v>
      </c>
      <c r="K170" t="s">
        <v>4</v>
      </c>
      <c r="L170" t="s">
        <v>4</v>
      </c>
      <c r="M170" t="s">
        <v>4</v>
      </c>
      <c r="N170" s="30"/>
      <c r="O170" s="30"/>
      <c r="P170" s="30"/>
      <c r="Q170" s="30"/>
      <c r="R170" s="30"/>
      <c r="T170" s="111"/>
      <c r="U170" s="110">
        <f t="shared" si="93"/>
        <v>3091.5714285714284</v>
      </c>
      <c r="W170" s="111">
        <f t="shared" si="90"/>
        <v>-1</v>
      </c>
      <c r="X170" s="110">
        <f t="shared" si="91"/>
        <v>-21641</v>
      </c>
    </row>
    <row r="171" spans="1:24">
      <c r="A171" t="s">
        <v>415</v>
      </c>
      <c r="B171">
        <v>234800</v>
      </c>
      <c r="C171">
        <v>283100</v>
      </c>
      <c r="D171">
        <v>316800</v>
      </c>
      <c r="E171">
        <v>273400</v>
      </c>
      <c r="F171">
        <v>171910</v>
      </c>
      <c r="G171">
        <v>227918</v>
      </c>
      <c r="H171">
        <v>279353</v>
      </c>
      <c r="I171">
        <v>274815</v>
      </c>
      <c r="J171">
        <v>199987</v>
      </c>
      <c r="K171">
        <v>129947</v>
      </c>
      <c r="L171" t="s">
        <v>4</v>
      </c>
      <c r="M171" t="s">
        <v>4</v>
      </c>
      <c r="N171" s="30">
        <v>0</v>
      </c>
      <c r="O171" s="30">
        <v>0</v>
      </c>
      <c r="P171" s="30">
        <v>82949</v>
      </c>
      <c r="Q171" s="30">
        <v>283620</v>
      </c>
      <c r="R171" s="30">
        <v>178770</v>
      </c>
      <c r="T171" s="111">
        <f t="shared" si="92"/>
        <v>-4.843729163166921E-2</v>
      </c>
      <c r="U171" s="110">
        <f t="shared" si="93"/>
        <v>-11873.285714285714</v>
      </c>
      <c r="W171" s="111">
        <f t="shared" si="90"/>
        <v>-1.8518437208586813E-2</v>
      </c>
      <c r="X171" s="110">
        <f t="shared" si="91"/>
        <v>-21217</v>
      </c>
    </row>
    <row r="172" spans="1:24">
      <c r="A172" t="s">
        <v>416</v>
      </c>
      <c r="B172">
        <v>0</v>
      </c>
      <c r="C172">
        <v>0</v>
      </c>
      <c r="D172">
        <v>0</v>
      </c>
      <c r="E172">
        <v>0</v>
      </c>
      <c r="F172">
        <v>130250</v>
      </c>
      <c r="G172">
        <v>100150</v>
      </c>
      <c r="H172">
        <v>90500</v>
      </c>
      <c r="I172">
        <v>137250</v>
      </c>
      <c r="J172">
        <v>31500</v>
      </c>
      <c r="K172">
        <v>46750</v>
      </c>
      <c r="L172">
        <v>133490</v>
      </c>
      <c r="M172">
        <v>133490</v>
      </c>
      <c r="N172" s="30">
        <v>18500</v>
      </c>
      <c r="O172" s="30">
        <v>5000</v>
      </c>
      <c r="P172" s="30">
        <v>47000</v>
      </c>
      <c r="Q172" s="30">
        <v>133490</v>
      </c>
      <c r="R172" s="30">
        <v>133490</v>
      </c>
      <c r="T172" s="111" t="e">
        <f t="shared" si="92"/>
        <v>#DIV/0!</v>
      </c>
      <c r="U172" s="110">
        <f t="shared" si="93"/>
        <v>4500</v>
      </c>
      <c r="W172" s="111">
        <f t="shared" si="90"/>
        <v>0.27210520581612863</v>
      </c>
      <c r="X172" s="110">
        <f t="shared" si="91"/>
        <v>101990</v>
      </c>
    </row>
    <row r="173" spans="1:24">
      <c r="A173" s="25" t="s">
        <v>976</v>
      </c>
      <c r="B173">
        <v>0</v>
      </c>
      <c r="C173">
        <v>0</v>
      </c>
      <c r="D173">
        <v>0</v>
      </c>
      <c r="E173">
        <v>0</v>
      </c>
      <c r="F173">
        <v>296000</v>
      </c>
      <c r="G173">
        <v>220500</v>
      </c>
      <c r="H173">
        <v>267000</v>
      </c>
      <c r="I173">
        <v>358600</v>
      </c>
      <c r="J173">
        <v>245250</v>
      </c>
      <c r="K173">
        <v>4000</v>
      </c>
      <c r="L173" t="s">
        <v>4</v>
      </c>
      <c r="M173" t="s">
        <v>4</v>
      </c>
      <c r="N173" s="30"/>
      <c r="O173" s="30"/>
      <c r="P173" s="30"/>
      <c r="Q173" s="30"/>
      <c r="R173" s="30"/>
      <c r="T173" s="111"/>
      <c r="U173" s="110">
        <f t="shared" si="93"/>
        <v>35035.714285714283</v>
      </c>
      <c r="W173" s="111">
        <f t="shared" si="90"/>
        <v>-1</v>
      </c>
      <c r="X173" s="110">
        <f t="shared" si="91"/>
        <v>-245250</v>
      </c>
    </row>
    <row r="174" spans="1:24">
      <c r="A174" t="s">
        <v>417</v>
      </c>
      <c r="B174">
        <v>0</v>
      </c>
      <c r="C174">
        <v>0</v>
      </c>
      <c r="D174">
        <v>0</v>
      </c>
      <c r="E174">
        <v>0</v>
      </c>
      <c r="F174">
        <v>184393</v>
      </c>
      <c r="G174">
        <v>57000</v>
      </c>
      <c r="H174">
        <v>57000</v>
      </c>
      <c r="I174">
        <v>60500</v>
      </c>
      <c r="J174">
        <v>653467</v>
      </c>
      <c r="K174">
        <v>1391219</v>
      </c>
      <c r="L174">
        <v>938462</v>
      </c>
      <c r="M174">
        <v>770500</v>
      </c>
      <c r="N174" s="30">
        <v>905500</v>
      </c>
      <c r="O174" s="30">
        <v>908000</v>
      </c>
      <c r="P174" s="30">
        <v>904500</v>
      </c>
      <c r="Q174" s="30">
        <v>1083000</v>
      </c>
      <c r="R174" s="30">
        <v>1083000</v>
      </c>
      <c r="T174" s="111" t="e">
        <f t="shared" si="92"/>
        <v>#DIV/0!</v>
      </c>
      <c r="U174" s="110">
        <f t="shared" si="93"/>
        <v>93352.428571428565</v>
      </c>
      <c r="W174" s="111">
        <f t="shared" si="90"/>
        <v>8.7846117260217405E-2</v>
      </c>
      <c r="X174" s="110">
        <f t="shared" si="91"/>
        <v>429533</v>
      </c>
    </row>
    <row r="175" spans="1:24">
      <c r="A175" s="25" t="s">
        <v>977</v>
      </c>
      <c r="B175">
        <v>0</v>
      </c>
      <c r="C175">
        <v>1086900</v>
      </c>
      <c r="D175">
        <v>1989600</v>
      </c>
      <c r="E175">
        <v>1092200</v>
      </c>
      <c r="F175">
        <v>112875</v>
      </c>
      <c r="G175">
        <v>1594350</v>
      </c>
      <c r="H175">
        <v>500</v>
      </c>
      <c r="I175">
        <v>0</v>
      </c>
      <c r="J175">
        <v>0</v>
      </c>
      <c r="K175">
        <v>0</v>
      </c>
      <c r="L175">
        <v>0</v>
      </c>
      <c r="M175">
        <v>0</v>
      </c>
      <c r="N175" s="30"/>
      <c r="O175" s="30"/>
      <c r="P175" s="30"/>
      <c r="Q175" s="30"/>
      <c r="R175" s="30"/>
      <c r="T175" s="111"/>
      <c r="U175" s="110">
        <f t="shared" si="93"/>
        <v>-155271.42857142858</v>
      </c>
      <c r="W175" s="111" t="e">
        <f t="shared" si="90"/>
        <v>#DIV/0!</v>
      </c>
      <c r="X175" s="110">
        <f t="shared" si="91"/>
        <v>0</v>
      </c>
    </row>
    <row r="176" spans="1:24">
      <c r="A176" s="25" t="s">
        <v>978</v>
      </c>
      <c r="B176">
        <v>1633300</v>
      </c>
      <c r="C176">
        <v>825400</v>
      </c>
      <c r="D176">
        <v>495900</v>
      </c>
      <c r="E176">
        <v>641000</v>
      </c>
      <c r="F176">
        <v>0</v>
      </c>
      <c r="G176">
        <v>0</v>
      </c>
      <c r="H176">
        <v>0</v>
      </c>
      <c r="I176">
        <v>0</v>
      </c>
      <c r="J176">
        <v>0</v>
      </c>
      <c r="K176">
        <v>0</v>
      </c>
      <c r="L176">
        <v>0</v>
      </c>
      <c r="M176">
        <v>0</v>
      </c>
      <c r="N176" s="30"/>
      <c r="O176" s="30"/>
      <c r="P176" s="30"/>
      <c r="Q176" s="30"/>
      <c r="R176" s="30"/>
      <c r="T176" s="111"/>
      <c r="U176" s="110">
        <f t="shared" si="93"/>
        <v>-117914.28571428571</v>
      </c>
      <c r="W176" s="111" t="e">
        <f t="shared" si="90"/>
        <v>#DIV/0!</v>
      </c>
      <c r="X176" s="110">
        <f t="shared" si="91"/>
        <v>0</v>
      </c>
    </row>
    <row r="177" spans="1:24">
      <c r="A177" t="s">
        <v>418</v>
      </c>
      <c r="B177">
        <v>0</v>
      </c>
      <c r="C177">
        <v>403900</v>
      </c>
      <c r="D177">
        <v>428800</v>
      </c>
      <c r="E177">
        <v>505600</v>
      </c>
      <c r="F177">
        <v>484850</v>
      </c>
      <c r="G177">
        <v>474037</v>
      </c>
      <c r="H177">
        <v>478376</v>
      </c>
      <c r="I177">
        <v>469239</v>
      </c>
      <c r="J177">
        <v>453009</v>
      </c>
      <c r="K177">
        <v>462738</v>
      </c>
      <c r="L177">
        <v>512204</v>
      </c>
      <c r="M177">
        <v>533379</v>
      </c>
      <c r="N177" s="30">
        <v>474217</v>
      </c>
      <c r="O177" s="30">
        <v>514903</v>
      </c>
      <c r="P177" s="30">
        <v>509298</v>
      </c>
      <c r="Q177" s="30">
        <v>534372</v>
      </c>
      <c r="R177" s="30">
        <v>522528</v>
      </c>
      <c r="T177" s="111">
        <f t="shared" si="92"/>
        <v>1.6527183266968892E-2</v>
      </c>
      <c r="U177" s="110">
        <f t="shared" si="93"/>
        <v>7015.5714285714284</v>
      </c>
      <c r="W177" s="111">
        <f t="shared" si="90"/>
        <v>2.4079775844316531E-2</v>
      </c>
      <c r="X177" s="110">
        <f t="shared" si="91"/>
        <v>69519</v>
      </c>
    </row>
    <row r="178" spans="1:24">
      <c r="O178" s="30"/>
      <c r="P178" s="30"/>
      <c r="Q178" s="30"/>
      <c r="R178" s="30"/>
      <c r="T178" s="111" t="e">
        <f t="shared" si="92"/>
        <v>#DIV/0!</v>
      </c>
      <c r="U178" s="110">
        <f t="shared" si="93"/>
        <v>0</v>
      </c>
      <c r="W178" s="111" t="e">
        <f t="shared" si="90"/>
        <v>#DIV/0!</v>
      </c>
      <c r="X178" s="110">
        <f t="shared" si="91"/>
        <v>0</v>
      </c>
    </row>
    <row r="179" spans="1:24">
      <c r="A179" s="24" t="s">
        <v>419</v>
      </c>
      <c r="B179">
        <f t="shared" ref="B179:N179" si="102">SUBTOTAL(9,B180:B183)</f>
        <v>5000</v>
      </c>
      <c r="C179">
        <f t="shared" si="102"/>
        <v>0</v>
      </c>
      <c r="D179">
        <f t="shared" si="102"/>
        <v>0</v>
      </c>
      <c r="E179">
        <f t="shared" si="102"/>
        <v>624100</v>
      </c>
      <c r="F179">
        <f t="shared" si="102"/>
        <v>0</v>
      </c>
      <c r="G179">
        <f t="shared" si="102"/>
        <v>24892</v>
      </c>
      <c r="H179">
        <f t="shared" si="102"/>
        <v>38862</v>
      </c>
      <c r="I179">
        <f t="shared" si="102"/>
        <v>29482</v>
      </c>
      <c r="J179">
        <f t="shared" si="102"/>
        <v>13725</v>
      </c>
      <c r="K179">
        <f t="shared" si="102"/>
        <v>37</v>
      </c>
      <c r="L179">
        <f t="shared" si="102"/>
        <v>4213870</v>
      </c>
      <c r="M179">
        <f t="shared" si="102"/>
        <v>7096133</v>
      </c>
      <c r="N179" s="30">
        <f t="shared" si="102"/>
        <v>115</v>
      </c>
      <c r="O179" s="30">
        <f t="shared" ref="O179:R179" si="103">SUBTOTAL(9,O180:O183)</f>
        <v>0</v>
      </c>
      <c r="P179" s="30">
        <f t="shared" si="103"/>
        <v>11618</v>
      </c>
      <c r="Q179" s="30">
        <f t="shared" si="103"/>
        <v>7065428</v>
      </c>
      <c r="R179" s="30">
        <f t="shared" si="103"/>
        <v>6990133</v>
      </c>
      <c r="T179" s="111" t="e">
        <f t="shared" si="92"/>
        <v>#DIV/0!</v>
      </c>
      <c r="U179" s="110">
        <f t="shared" si="93"/>
        <v>1960.7142857142858</v>
      </c>
      <c r="W179" s="111">
        <f t="shared" si="90"/>
        <v>1.8259350824665903</v>
      </c>
      <c r="X179" s="110">
        <f t="shared" si="91"/>
        <v>6976408</v>
      </c>
    </row>
    <row r="180" spans="1:24">
      <c r="A180" t="s">
        <v>420</v>
      </c>
      <c r="B180">
        <v>0</v>
      </c>
      <c r="C180">
        <v>0</v>
      </c>
      <c r="D180">
        <v>0</v>
      </c>
      <c r="E180">
        <v>41700</v>
      </c>
      <c r="F180">
        <v>0</v>
      </c>
      <c r="G180">
        <v>0</v>
      </c>
      <c r="H180">
        <v>0</v>
      </c>
      <c r="I180">
        <v>0</v>
      </c>
      <c r="J180">
        <v>0</v>
      </c>
      <c r="K180">
        <v>0</v>
      </c>
      <c r="L180">
        <v>2199790</v>
      </c>
      <c r="M180">
        <v>4906539</v>
      </c>
      <c r="N180" s="30">
        <v>0</v>
      </c>
      <c r="O180" s="30">
        <v>0</v>
      </c>
      <c r="P180" s="30">
        <v>0</v>
      </c>
      <c r="Q180" s="30">
        <v>4761092</v>
      </c>
      <c r="R180" s="30">
        <v>4732261</v>
      </c>
      <c r="T180" s="111" t="e">
        <f t="shared" si="92"/>
        <v>#DIV/0!</v>
      </c>
      <c r="U180" s="110">
        <f t="shared" si="93"/>
        <v>0</v>
      </c>
      <c r="W180" s="111" t="e">
        <f t="shared" si="90"/>
        <v>#DIV/0!</v>
      </c>
      <c r="X180" s="110">
        <f t="shared" si="91"/>
        <v>4732261</v>
      </c>
    </row>
    <row r="181" spans="1:24">
      <c r="A181" t="s">
        <v>421</v>
      </c>
      <c r="B181">
        <v>5000</v>
      </c>
      <c r="C181">
        <v>0</v>
      </c>
      <c r="D181">
        <v>0</v>
      </c>
      <c r="E181">
        <v>70500</v>
      </c>
      <c r="F181">
        <v>0</v>
      </c>
      <c r="G181">
        <v>0</v>
      </c>
      <c r="H181">
        <v>0</v>
      </c>
      <c r="I181" t="s">
        <v>4</v>
      </c>
      <c r="J181" t="s">
        <v>4</v>
      </c>
      <c r="K181" t="s">
        <v>4</v>
      </c>
      <c r="L181">
        <v>135406</v>
      </c>
      <c r="M181">
        <v>150302</v>
      </c>
      <c r="N181" s="30">
        <v>0</v>
      </c>
      <c r="O181" s="30">
        <v>0</v>
      </c>
      <c r="P181" s="30">
        <v>0</v>
      </c>
      <c r="Q181" s="30">
        <v>0</v>
      </c>
      <c r="R181" s="30">
        <v>155239</v>
      </c>
      <c r="T181" s="111" t="e">
        <f t="shared" si="92"/>
        <v>#VALUE!</v>
      </c>
      <c r="U181" s="110" t="e">
        <f t="shared" si="93"/>
        <v>#VALUE!</v>
      </c>
      <c r="W181" s="111" t="e">
        <f t="shared" si="90"/>
        <v>#VALUE!</v>
      </c>
      <c r="X181" s="110" t="e">
        <f t="shared" si="91"/>
        <v>#VALUE!</v>
      </c>
    </row>
    <row r="182" spans="1:24">
      <c r="A182" t="s">
        <v>422</v>
      </c>
      <c r="B182">
        <v>0</v>
      </c>
      <c r="C182">
        <v>0</v>
      </c>
      <c r="D182">
        <v>0</v>
      </c>
      <c r="E182">
        <v>511900</v>
      </c>
      <c r="F182">
        <v>0</v>
      </c>
      <c r="G182">
        <v>0</v>
      </c>
      <c r="H182">
        <v>0</v>
      </c>
      <c r="I182" t="s">
        <v>4</v>
      </c>
      <c r="J182" t="s">
        <v>4</v>
      </c>
      <c r="K182" t="s">
        <v>4</v>
      </c>
      <c r="L182">
        <v>1187226</v>
      </c>
      <c r="M182">
        <v>1187226</v>
      </c>
      <c r="N182" s="30">
        <v>0</v>
      </c>
      <c r="O182" s="30">
        <v>0</v>
      </c>
      <c r="P182" s="30">
        <v>0</v>
      </c>
      <c r="Q182" s="30">
        <v>1214087</v>
      </c>
      <c r="R182" s="30">
        <v>1226228</v>
      </c>
      <c r="T182" s="111" t="e">
        <f t="shared" si="92"/>
        <v>#VALUE!</v>
      </c>
      <c r="U182" s="110" t="e">
        <f t="shared" si="93"/>
        <v>#VALUE!</v>
      </c>
      <c r="W182" s="111" t="e">
        <f t="shared" si="90"/>
        <v>#VALUE!</v>
      </c>
      <c r="X182" s="110" t="e">
        <f t="shared" si="91"/>
        <v>#VALUE!</v>
      </c>
    </row>
    <row r="183" spans="1:24">
      <c r="A183" t="s">
        <v>423</v>
      </c>
      <c r="B183">
        <v>0</v>
      </c>
      <c r="C183">
        <v>0</v>
      </c>
      <c r="D183">
        <v>0</v>
      </c>
      <c r="E183">
        <v>0</v>
      </c>
      <c r="F183">
        <v>0</v>
      </c>
      <c r="G183">
        <v>24892</v>
      </c>
      <c r="H183">
        <v>38862</v>
      </c>
      <c r="I183">
        <v>29482</v>
      </c>
      <c r="J183">
        <v>13725</v>
      </c>
      <c r="K183">
        <v>37</v>
      </c>
      <c r="L183">
        <v>691448</v>
      </c>
      <c r="M183">
        <v>852066</v>
      </c>
      <c r="N183" s="30">
        <v>115</v>
      </c>
      <c r="O183" s="30">
        <v>0</v>
      </c>
      <c r="P183" s="30">
        <v>11618</v>
      </c>
      <c r="Q183" s="30">
        <v>1090249</v>
      </c>
      <c r="R183" s="30">
        <v>876405</v>
      </c>
      <c r="T183" s="111" t="e">
        <f t="shared" si="92"/>
        <v>#DIV/0!</v>
      </c>
      <c r="U183" s="110">
        <f t="shared" si="93"/>
        <v>1960.7142857142858</v>
      </c>
      <c r="W183" s="111">
        <f t="shared" si="90"/>
        <v>0.99924222429468745</v>
      </c>
      <c r="X183" s="110">
        <f t="shared" si="91"/>
        <v>862680</v>
      </c>
    </row>
    <row r="184" spans="1:24">
      <c r="O184" s="30"/>
      <c r="P184" s="30"/>
      <c r="Q184" s="30"/>
      <c r="R184" s="30"/>
      <c r="T184" s="111" t="e">
        <f t="shared" si="92"/>
        <v>#DIV/0!</v>
      </c>
      <c r="U184" s="110">
        <f t="shared" si="93"/>
        <v>0</v>
      </c>
      <c r="W184" s="111" t="e">
        <f t="shared" si="90"/>
        <v>#DIV/0!</v>
      </c>
      <c r="X184" s="110">
        <f t="shared" si="91"/>
        <v>0</v>
      </c>
    </row>
    <row r="185" spans="1:24">
      <c r="A185" s="24" t="s">
        <v>424</v>
      </c>
      <c r="B185">
        <f t="shared" ref="B185:N185" si="104">SUBTOTAL(9,B186:B191)</f>
        <v>2822200</v>
      </c>
      <c r="C185">
        <f t="shared" si="104"/>
        <v>2227800</v>
      </c>
      <c r="D185">
        <f t="shared" si="104"/>
        <v>3073000</v>
      </c>
      <c r="E185">
        <f t="shared" si="104"/>
        <v>3728700</v>
      </c>
      <c r="F185">
        <f t="shared" si="104"/>
        <v>3467743</v>
      </c>
      <c r="G185">
        <f t="shared" si="104"/>
        <v>3883725</v>
      </c>
      <c r="H185">
        <f t="shared" si="104"/>
        <v>3231399</v>
      </c>
      <c r="I185">
        <f t="shared" si="104"/>
        <v>3087791</v>
      </c>
      <c r="J185">
        <f t="shared" si="104"/>
        <v>3264165</v>
      </c>
      <c r="K185">
        <f t="shared" si="104"/>
        <v>3413536</v>
      </c>
      <c r="L185">
        <f t="shared" si="104"/>
        <v>4890535</v>
      </c>
      <c r="M185">
        <f t="shared" si="104"/>
        <v>4887769</v>
      </c>
      <c r="N185" s="30">
        <f t="shared" si="104"/>
        <v>4767866</v>
      </c>
      <c r="O185" s="30">
        <f t="shared" ref="O185:R185" si="105">SUBTOTAL(9,O186:O191)</f>
        <v>3748057</v>
      </c>
      <c r="P185" s="30">
        <f t="shared" si="105"/>
        <v>3785292</v>
      </c>
      <c r="Q185" s="30">
        <f t="shared" si="105"/>
        <v>5065633</v>
      </c>
      <c r="R185" s="30">
        <f t="shared" si="105"/>
        <v>5116290</v>
      </c>
      <c r="T185" s="111">
        <f t="shared" si="92"/>
        <v>5.6086314763733602E-2</v>
      </c>
      <c r="U185" s="110">
        <f t="shared" si="93"/>
        <v>148052.14285714287</v>
      </c>
      <c r="W185" s="111">
        <f t="shared" si="90"/>
        <v>7.7780962739165238E-2</v>
      </c>
      <c r="X185" s="110">
        <f t="shared" si="91"/>
        <v>1852125</v>
      </c>
    </row>
    <row r="186" spans="1:24">
      <c r="A186" t="s">
        <v>425</v>
      </c>
      <c r="B186">
        <v>1842400</v>
      </c>
      <c r="C186">
        <v>1323500</v>
      </c>
      <c r="D186">
        <v>1670900</v>
      </c>
      <c r="E186">
        <v>1938000</v>
      </c>
      <c r="F186">
        <v>1975856</v>
      </c>
      <c r="G186">
        <v>2519609</v>
      </c>
      <c r="H186">
        <v>2232872</v>
      </c>
      <c r="I186">
        <v>2313302</v>
      </c>
      <c r="J186">
        <v>2302824</v>
      </c>
      <c r="K186">
        <v>2426493</v>
      </c>
      <c r="L186">
        <v>3330618</v>
      </c>
      <c r="M186">
        <v>3330618</v>
      </c>
      <c r="N186" s="30">
        <v>3852551</v>
      </c>
      <c r="O186" s="30">
        <v>2816898</v>
      </c>
      <c r="P186" s="30">
        <v>2598251</v>
      </c>
      <c r="Q186" s="30">
        <v>3473252</v>
      </c>
      <c r="R186" s="30">
        <v>3507985</v>
      </c>
      <c r="T186" s="111">
        <f t="shared" si="92"/>
        <v>8.2336738360412998E-2</v>
      </c>
      <c r="U186" s="110">
        <f t="shared" si="93"/>
        <v>139903.42857142858</v>
      </c>
      <c r="W186" s="111">
        <f t="shared" si="90"/>
        <v>7.2670071188698948E-2</v>
      </c>
      <c r="X186" s="110">
        <f t="shared" si="91"/>
        <v>1205161</v>
      </c>
    </row>
    <row r="187" spans="1:24">
      <c r="A187" t="s">
        <v>426</v>
      </c>
      <c r="B187">
        <v>958800</v>
      </c>
      <c r="C187">
        <v>846400</v>
      </c>
      <c r="D187">
        <v>1044700</v>
      </c>
      <c r="E187">
        <v>1149200</v>
      </c>
      <c r="F187">
        <v>0</v>
      </c>
      <c r="G187">
        <v>0</v>
      </c>
      <c r="H187">
        <v>0</v>
      </c>
      <c r="I187" t="s">
        <v>4</v>
      </c>
      <c r="J187" t="s">
        <v>4</v>
      </c>
      <c r="K187" t="s">
        <v>4</v>
      </c>
      <c r="L187">
        <v>33434</v>
      </c>
      <c r="M187">
        <v>33434</v>
      </c>
      <c r="N187" s="30">
        <v>472</v>
      </c>
      <c r="O187" s="30">
        <v>11112</v>
      </c>
      <c r="P187" s="30">
        <v>5475</v>
      </c>
      <c r="Q187" s="30">
        <v>34190</v>
      </c>
      <c r="R187" s="30">
        <v>34532</v>
      </c>
      <c r="T187" s="111" t="e">
        <f t="shared" si="92"/>
        <v>#VALUE!</v>
      </c>
      <c r="U187" s="110" t="e">
        <f t="shared" si="93"/>
        <v>#VALUE!</v>
      </c>
      <c r="W187" s="111" t="e">
        <f t="shared" si="90"/>
        <v>#VALUE!</v>
      </c>
      <c r="X187" s="110" t="e">
        <f t="shared" si="91"/>
        <v>#VALUE!</v>
      </c>
    </row>
    <row r="188" spans="1:24">
      <c r="A188" t="s">
        <v>427</v>
      </c>
      <c r="B188">
        <v>0</v>
      </c>
      <c r="C188">
        <v>0</v>
      </c>
      <c r="D188">
        <v>0</v>
      </c>
      <c r="E188">
        <v>0</v>
      </c>
      <c r="F188">
        <v>0</v>
      </c>
      <c r="G188">
        <v>0</v>
      </c>
      <c r="H188">
        <v>0</v>
      </c>
      <c r="I188" t="s">
        <v>4</v>
      </c>
      <c r="J188" t="s">
        <v>4</v>
      </c>
      <c r="K188">
        <v>360</v>
      </c>
      <c r="L188" t="s">
        <v>4</v>
      </c>
      <c r="M188" t="s">
        <v>4</v>
      </c>
      <c r="N188" s="30">
        <v>501</v>
      </c>
      <c r="O188" s="30">
        <v>225</v>
      </c>
      <c r="P188" s="30">
        <v>0</v>
      </c>
      <c r="Q188" s="30">
        <v>0</v>
      </c>
      <c r="R188" s="30">
        <v>0</v>
      </c>
      <c r="T188" s="111" t="e">
        <f t="shared" si="92"/>
        <v>#VALUE!</v>
      </c>
      <c r="U188" s="110" t="e">
        <f t="shared" si="93"/>
        <v>#VALUE!</v>
      </c>
      <c r="W188" s="111" t="e">
        <f t="shared" si="90"/>
        <v>#VALUE!</v>
      </c>
      <c r="X188" s="110" t="e">
        <f t="shared" si="91"/>
        <v>#VALUE!</v>
      </c>
    </row>
    <row r="189" spans="1:24">
      <c r="A189" t="s">
        <v>428</v>
      </c>
      <c r="B189">
        <v>0</v>
      </c>
      <c r="C189">
        <v>0</v>
      </c>
      <c r="D189">
        <v>0</v>
      </c>
      <c r="E189">
        <v>0</v>
      </c>
      <c r="F189">
        <v>854999</v>
      </c>
      <c r="G189">
        <v>889599</v>
      </c>
      <c r="H189">
        <v>354333</v>
      </c>
      <c r="I189">
        <v>255062</v>
      </c>
      <c r="J189">
        <v>231616</v>
      </c>
      <c r="K189">
        <v>212902</v>
      </c>
      <c r="L189">
        <v>993554</v>
      </c>
      <c r="M189">
        <v>995643</v>
      </c>
      <c r="N189" s="30">
        <v>212989</v>
      </c>
      <c r="O189" s="30">
        <v>287506</v>
      </c>
      <c r="P189" s="30">
        <v>332346</v>
      </c>
      <c r="Q189" s="30">
        <v>1018170</v>
      </c>
      <c r="R189" s="30">
        <v>1028351</v>
      </c>
      <c r="T189" s="111" t="e">
        <f t="shared" si="92"/>
        <v>#DIV/0!</v>
      </c>
      <c r="U189" s="110">
        <f t="shared" si="93"/>
        <v>33088</v>
      </c>
      <c r="W189" s="111">
        <f t="shared" si="90"/>
        <v>0.28202197548331798</v>
      </c>
      <c r="X189" s="110">
        <f t="shared" si="91"/>
        <v>796735</v>
      </c>
    </row>
    <row r="190" spans="1:24">
      <c r="A190" t="s">
        <v>429</v>
      </c>
      <c r="B190">
        <v>0</v>
      </c>
      <c r="C190">
        <v>0</v>
      </c>
      <c r="D190">
        <v>0</v>
      </c>
      <c r="E190">
        <v>17600</v>
      </c>
      <c r="F190">
        <v>0</v>
      </c>
      <c r="G190">
        <v>0</v>
      </c>
      <c r="H190">
        <v>0</v>
      </c>
      <c r="I190">
        <v>2933</v>
      </c>
      <c r="J190" t="s">
        <v>4</v>
      </c>
      <c r="K190">
        <v>45664</v>
      </c>
      <c r="L190" t="s">
        <v>4</v>
      </c>
      <c r="M190" t="s">
        <v>4</v>
      </c>
      <c r="N190" s="30">
        <v>0</v>
      </c>
      <c r="O190" s="30">
        <v>47867</v>
      </c>
      <c r="P190" s="30">
        <v>5824</v>
      </c>
      <c r="Q190" s="30">
        <v>0</v>
      </c>
      <c r="R190" s="30">
        <v>0</v>
      </c>
      <c r="T190" s="111" t="e">
        <f t="shared" si="92"/>
        <v>#VALUE!</v>
      </c>
      <c r="U190" s="110" t="e">
        <f t="shared" si="93"/>
        <v>#VALUE!</v>
      </c>
      <c r="W190" s="111" t="e">
        <f t="shared" si="90"/>
        <v>#VALUE!</v>
      </c>
      <c r="X190" s="110" t="e">
        <f t="shared" si="91"/>
        <v>#VALUE!</v>
      </c>
    </row>
    <row r="191" spans="1:24">
      <c r="A191" t="s">
        <v>430</v>
      </c>
      <c r="B191">
        <v>21000</v>
      </c>
      <c r="C191">
        <v>57900</v>
      </c>
      <c r="D191">
        <v>357400</v>
      </c>
      <c r="E191">
        <v>623900</v>
      </c>
      <c r="F191">
        <v>636888</v>
      </c>
      <c r="G191">
        <v>474517</v>
      </c>
      <c r="H191">
        <v>644194</v>
      </c>
      <c r="I191">
        <v>516494</v>
      </c>
      <c r="J191">
        <v>729725</v>
      </c>
      <c r="K191">
        <v>728117</v>
      </c>
      <c r="L191">
        <v>532929</v>
      </c>
      <c r="M191">
        <v>528074</v>
      </c>
      <c r="N191" s="30">
        <v>701353</v>
      </c>
      <c r="O191" s="30">
        <v>584449</v>
      </c>
      <c r="P191" s="30">
        <v>843396</v>
      </c>
      <c r="Q191" s="30">
        <v>540021</v>
      </c>
      <c r="R191" s="30">
        <v>545422</v>
      </c>
      <c r="T191" s="111">
        <f t="shared" si="92"/>
        <v>0.43618875857878092</v>
      </c>
      <c r="U191" s="110">
        <f t="shared" si="93"/>
        <v>95975</v>
      </c>
      <c r="W191" s="111">
        <f t="shared" si="90"/>
        <v>-4.7359799460744534E-2</v>
      </c>
      <c r="X191" s="110">
        <f t="shared" si="91"/>
        <v>-184303</v>
      </c>
    </row>
    <row r="192" spans="1:24">
      <c r="A192" s="34"/>
      <c r="B192" s="34"/>
      <c r="C192" s="34"/>
      <c r="D192" s="34"/>
      <c r="E192" s="34"/>
      <c r="F192" s="34"/>
      <c r="G192" s="34"/>
      <c r="H192" s="34"/>
      <c r="I192" s="34"/>
      <c r="J192" s="34"/>
      <c r="K192" s="34"/>
      <c r="L192" s="34"/>
      <c r="M192" s="34"/>
      <c r="N192" s="34"/>
      <c r="O192" s="35"/>
      <c r="P192" s="35"/>
      <c r="Q192" s="35"/>
      <c r="R192" s="35"/>
      <c r="T192" s="111" t="e">
        <f t="shared" si="92"/>
        <v>#DIV/0!</v>
      </c>
      <c r="U192" s="110">
        <f t="shared" si="93"/>
        <v>0</v>
      </c>
      <c r="W192" s="111" t="e">
        <f t="shared" si="90"/>
        <v>#DIV/0!</v>
      </c>
      <c r="X192" s="110">
        <f t="shared" si="91"/>
        <v>0</v>
      </c>
    </row>
    <row r="193" spans="1:24">
      <c r="A193" s="24" t="s">
        <v>431</v>
      </c>
      <c r="B193">
        <f t="shared" ref="B193:R193" si="106">SUBTOTAL(9,B194:B198)</f>
        <v>2110300</v>
      </c>
      <c r="C193">
        <f t="shared" si="106"/>
        <v>2534100</v>
      </c>
      <c r="D193">
        <f t="shared" si="106"/>
        <v>2084699.9999999998</v>
      </c>
      <c r="E193">
        <f t="shared" si="106"/>
        <v>2233300</v>
      </c>
      <c r="F193">
        <f t="shared" si="106"/>
        <v>2303497</v>
      </c>
      <c r="G193">
        <f t="shared" si="106"/>
        <v>2439406</v>
      </c>
      <c r="H193">
        <f t="shared" si="106"/>
        <v>3538340</v>
      </c>
      <c r="I193">
        <f t="shared" si="106"/>
        <v>3645598</v>
      </c>
      <c r="J193">
        <f t="shared" si="106"/>
        <v>3894764</v>
      </c>
      <c r="K193">
        <f t="shared" si="106"/>
        <v>4082769</v>
      </c>
      <c r="L193">
        <f t="shared" si="106"/>
        <v>3728752</v>
      </c>
      <c r="M193">
        <f t="shared" si="106"/>
        <v>2973570</v>
      </c>
      <c r="N193">
        <f t="shared" si="106"/>
        <v>4104833</v>
      </c>
      <c r="O193">
        <f t="shared" si="106"/>
        <v>4122941</v>
      </c>
      <c r="P193">
        <f t="shared" si="106"/>
        <v>4200247</v>
      </c>
      <c r="Q193">
        <f t="shared" si="106"/>
        <v>6285909</v>
      </c>
      <c r="R193">
        <f t="shared" si="106"/>
        <v>4070067</v>
      </c>
      <c r="T193" s="111">
        <f t="shared" si="92"/>
        <v>6.3323329793532501E-2</v>
      </c>
      <c r="U193" s="110">
        <f t="shared" si="93"/>
        <v>194380.57142857142</v>
      </c>
      <c r="W193" s="111">
        <f t="shared" si="90"/>
        <v>7.3647161428866958E-3</v>
      </c>
      <c r="X193" s="110">
        <f t="shared" si="91"/>
        <v>175303</v>
      </c>
    </row>
    <row r="194" spans="1:24">
      <c r="A194" t="s">
        <v>432</v>
      </c>
      <c r="B194">
        <v>0</v>
      </c>
      <c r="C194">
        <v>0</v>
      </c>
      <c r="D194">
        <v>0</v>
      </c>
      <c r="E194">
        <v>0</v>
      </c>
      <c r="F194">
        <v>1179849</v>
      </c>
      <c r="G194">
        <v>1226401</v>
      </c>
      <c r="H194">
        <v>2235813</v>
      </c>
      <c r="I194">
        <v>2333866</v>
      </c>
      <c r="J194">
        <v>2508172</v>
      </c>
      <c r="K194">
        <v>2695304</v>
      </c>
      <c r="L194">
        <v>2080582</v>
      </c>
      <c r="M194">
        <v>1429203</v>
      </c>
      <c r="N194" s="30">
        <v>2749276</v>
      </c>
      <c r="O194" s="30">
        <v>2807463</v>
      </c>
      <c r="P194" s="30">
        <v>2836626</v>
      </c>
      <c r="Q194" s="30">
        <v>5181142</v>
      </c>
      <c r="R194" s="30">
        <v>2965300</v>
      </c>
      <c r="T194" s="111" t="e">
        <f t="shared" si="92"/>
        <v>#DIV/0!</v>
      </c>
      <c r="U194" s="110">
        <f t="shared" si="93"/>
        <v>358310.28571428574</v>
      </c>
      <c r="W194" s="111">
        <f t="shared" si="90"/>
        <v>2.8296964341248954E-2</v>
      </c>
      <c r="X194" s="110">
        <f t="shared" si="91"/>
        <v>457128</v>
      </c>
    </row>
    <row r="195" spans="1:24">
      <c r="A195" t="s">
        <v>433</v>
      </c>
      <c r="B195">
        <v>0</v>
      </c>
      <c r="C195">
        <v>0</v>
      </c>
      <c r="D195">
        <v>0</v>
      </c>
      <c r="E195">
        <v>0</v>
      </c>
      <c r="F195">
        <v>1071169</v>
      </c>
      <c r="G195">
        <v>1113832</v>
      </c>
      <c r="H195">
        <v>1268628</v>
      </c>
      <c r="I195">
        <v>1290568</v>
      </c>
      <c r="J195">
        <v>1349574</v>
      </c>
      <c r="K195">
        <v>1358066</v>
      </c>
      <c r="L195">
        <v>876027</v>
      </c>
      <c r="M195">
        <v>994367</v>
      </c>
      <c r="N195" s="30">
        <v>1321981</v>
      </c>
      <c r="O195" s="30">
        <v>1270057</v>
      </c>
      <c r="P195" s="30">
        <v>1315039</v>
      </c>
      <c r="Q195" s="30">
        <v>994367</v>
      </c>
      <c r="R195" s="30">
        <v>994367</v>
      </c>
      <c r="T195" s="111" t="e">
        <f t="shared" si="92"/>
        <v>#DIV/0!</v>
      </c>
      <c r="U195" s="110">
        <f t="shared" si="93"/>
        <v>192796.28571428571</v>
      </c>
      <c r="W195" s="111">
        <f t="shared" si="90"/>
        <v>-4.9632301967980963E-2</v>
      </c>
      <c r="X195" s="110">
        <f t="shared" si="91"/>
        <v>-355207</v>
      </c>
    </row>
    <row r="196" spans="1:24">
      <c r="A196" t="s">
        <v>434</v>
      </c>
      <c r="B196">
        <v>0</v>
      </c>
      <c r="C196">
        <v>0</v>
      </c>
      <c r="D196">
        <v>0</v>
      </c>
      <c r="E196">
        <v>0</v>
      </c>
      <c r="F196">
        <v>21404</v>
      </c>
      <c r="G196">
        <v>30131</v>
      </c>
      <c r="H196">
        <v>33899</v>
      </c>
      <c r="I196">
        <v>21164</v>
      </c>
      <c r="J196">
        <v>37018</v>
      </c>
      <c r="K196">
        <v>29369</v>
      </c>
      <c r="L196">
        <v>250000</v>
      </c>
      <c r="M196">
        <v>250000</v>
      </c>
      <c r="N196" s="30">
        <v>33576</v>
      </c>
      <c r="O196" s="30">
        <v>45421</v>
      </c>
      <c r="P196" s="30">
        <v>48582</v>
      </c>
      <c r="Q196" s="30">
        <v>110400</v>
      </c>
      <c r="R196" s="30">
        <v>110400</v>
      </c>
      <c r="T196" s="111" t="e">
        <f t="shared" si="92"/>
        <v>#DIV/0!</v>
      </c>
      <c r="U196" s="110">
        <f t="shared" si="93"/>
        <v>5288.2857142857147</v>
      </c>
      <c r="W196" s="111">
        <f t="shared" si="90"/>
        <v>0.19975532739595758</v>
      </c>
      <c r="X196" s="110">
        <f t="shared" si="91"/>
        <v>73382</v>
      </c>
    </row>
    <row r="197" spans="1:24">
      <c r="A197" s="25" t="s">
        <v>979</v>
      </c>
      <c r="B197">
        <v>2110300</v>
      </c>
      <c r="C197">
        <v>2534100</v>
      </c>
      <c r="D197">
        <v>2084699.9999999998</v>
      </c>
      <c r="E197">
        <v>2233300</v>
      </c>
      <c r="F197">
        <v>29626</v>
      </c>
      <c r="G197">
        <v>69042</v>
      </c>
      <c r="H197">
        <v>0</v>
      </c>
      <c r="I197" t="s">
        <v>4</v>
      </c>
      <c r="J197" t="s">
        <v>4</v>
      </c>
      <c r="K197" t="s">
        <v>4</v>
      </c>
      <c r="L197" t="s">
        <v>4</v>
      </c>
      <c r="M197" t="s">
        <v>4</v>
      </c>
      <c r="N197" s="30"/>
      <c r="O197" s="30"/>
      <c r="P197" s="30"/>
      <c r="Q197" s="30"/>
      <c r="R197" s="30"/>
      <c r="T197" s="111"/>
      <c r="U197" s="110" t="e">
        <f t="shared" si="93"/>
        <v>#VALUE!</v>
      </c>
      <c r="W197" s="111" t="e">
        <f t="shared" si="90"/>
        <v>#VALUE!</v>
      </c>
      <c r="X197" s="110" t="e">
        <f t="shared" si="91"/>
        <v>#VALUE!</v>
      </c>
    </row>
    <row r="198" spans="1:24">
      <c r="A198" s="25" t="s">
        <v>980</v>
      </c>
      <c r="B198">
        <v>0</v>
      </c>
      <c r="C198">
        <v>0</v>
      </c>
      <c r="D198">
        <v>0</v>
      </c>
      <c r="E198">
        <v>0</v>
      </c>
      <c r="F198">
        <v>1449</v>
      </c>
      <c r="G198">
        <v>0</v>
      </c>
      <c r="H198">
        <v>0</v>
      </c>
      <c r="I198" t="s">
        <v>4</v>
      </c>
      <c r="J198" t="s">
        <v>4</v>
      </c>
      <c r="K198">
        <v>30</v>
      </c>
      <c r="L198">
        <v>522143</v>
      </c>
      <c r="M198">
        <v>300000</v>
      </c>
      <c r="N198" s="30"/>
      <c r="O198" s="30"/>
      <c r="P198" s="30"/>
      <c r="Q198" s="30"/>
      <c r="R198" s="30"/>
      <c r="T198" s="111"/>
      <c r="U198" s="110" t="e">
        <f t="shared" si="93"/>
        <v>#VALUE!</v>
      </c>
      <c r="W198" s="111" t="e">
        <f t="shared" si="90"/>
        <v>#VALUE!</v>
      </c>
      <c r="X198" s="110" t="e">
        <f t="shared" si="91"/>
        <v>#VALUE!</v>
      </c>
    </row>
    <row r="199" spans="1:24">
      <c r="A199" s="24" t="s">
        <v>435</v>
      </c>
      <c r="B199">
        <f>SUBTOTAL(9,B200:B200)</f>
        <v>-4364600</v>
      </c>
      <c r="C199">
        <f t="shared" ref="C199:M199" si="107">SUBTOTAL(9,C200:C200)</f>
        <v>-5633500</v>
      </c>
      <c r="D199">
        <f t="shared" si="107"/>
        <v>-5303500</v>
      </c>
      <c r="E199">
        <f t="shared" si="107"/>
        <v>-6258800</v>
      </c>
      <c r="F199">
        <f t="shared" si="107"/>
        <v>-5853923</v>
      </c>
      <c r="G199">
        <f t="shared" si="107"/>
        <v>-5614592</v>
      </c>
      <c r="H199">
        <f t="shared" si="107"/>
        <v>-6449819</v>
      </c>
      <c r="I199">
        <f t="shared" si="107"/>
        <v>-7196456</v>
      </c>
      <c r="J199">
        <f t="shared" si="107"/>
        <v>-7162277</v>
      </c>
      <c r="K199">
        <f t="shared" si="107"/>
        <v>-8958241</v>
      </c>
      <c r="L199">
        <f t="shared" si="107"/>
        <v>-6252828</v>
      </c>
      <c r="M199">
        <f t="shared" si="107"/>
        <v>-6325888</v>
      </c>
      <c r="N199" s="30">
        <f>SUBTOTAL(9,N200:N201)</f>
        <v>-6775452</v>
      </c>
      <c r="O199" s="30">
        <f>SUBTOTAL(9,O200:O201)</f>
        <v>-7745508</v>
      </c>
      <c r="P199" s="30">
        <f>SUBTOTAL(9,P200:P201)</f>
        <v>-9714513</v>
      </c>
      <c r="Q199" s="30">
        <f>SUBTOTAL(9,Q200:Q201)</f>
        <v>-8074082</v>
      </c>
      <c r="R199" s="30">
        <f>SUBTOTAL(9,R200:R201)</f>
        <v>-8268021</v>
      </c>
      <c r="T199" s="111">
        <f t="shared" si="92"/>
        <v>3.4894589366182727E-2</v>
      </c>
      <c r="U199" s="110">
        <f t="shared" si="93"/>
        <v>-218396.71428571429</v>
      </c>
      <c r="W199" s="111">
        <f t="shared" ref="W199:W261" si="108">(R199/J199)^(1/6)-1</f>
        <v>2.4216440978805931E-2</v>
      </c>
      <c r="X199" s="110">
        <f t="shared" ref="X199:X261" si="109">R199-J199</f>
        <v>-1105744</v>
      </c>
    </row>
    <row r="200" spans="1:24">
      <c r="A200" t="s">
        <v>436</v>
      </c>
      <c r="B200">
        <v>-4364600</v>
      </c>
      <c r="C200">
        <v>-5633500</v>
      </c>
      <c r="D200">
        <v>-5303500</v>
      </c>
      <c r="E200">
        <v>-6258800</v>
      </c>
      <c r="F200">
        <v>-5853923</v>
      </c>
      <c r="G200">
        <v>-5614592</v>
      </c>
      <c r="H200">
        <v>-6449819</v>
      </c>
      <c r="I200">
        <v>-7196456</v>
      </c>
      <c r="J200">
        <v>-7162277</v>
      </c>
      <c r="K200">
        <v>-8958241</v>
      </c>
      <c r="L200">
        <v>-6252828</v>
      </c>
      <c r="M200">
        <v>-6325888</v>
      </c>
      <c r="N200" s="30">
        <v>-6775452</v>
      </c>
      <c r="O200" s="30">
        <v>-7745508</v>
      </c>
      <c r="P200" s="30">
        <v>-9122462</v>
      </c>
      <c r="Q200" s="30">
        <v>-7772148</v>
      </c>
      <c r="R200" s="30">
        <v>-7564168</v>
      </c>
      <c r="T200" s="111">
        <f t="shared" si="92"/>
        <v>3.4894589366182727E-2</v>
      </c>
      <c r="U200" s="110">
        <f t="shared" si="93"/>
        <v>-218396.71428571429</v>
      </c>
      <c r="W200" s="111">
        <f t="shared" si="108"/>
        <v>9.140591344933835E-3</v>
      </c>
      <c r="X200" s="110">
        <f t="shared" si="109"/>
        <v>-401891</v>
      </c>
    </row>
    <row r="201" spans="1:24">
      <c r="A201" s="25" t="s">
        <v>437</v>
      </c>
      <c r="B201" s="25"/>
      <c r="C201" s="25"/>
      <c r="D201" s="25"/>
      <c r="E201" s="25"/>
      <c r="F201" s="25"/>
      <c r="G201" s="25"/>
      <c r="H201" s="25"/>
      <c r="I201" s="25"/>
      <c r="J201" s="25"/>
      <c r="K201" s="25"/>
      <c r="L201" s="25"/>
      <c r="M201" s="25"/>
      <c r="N201" s="30">
        <v>0</v>
      </c>
      <c r="O201" s="30">
        <v>0</v>
      </c>
      <c r="P201" s="30">
        <v>-592051</v>
      </c>
      <c r="Q201" s="30">
        <v>-301934</v>
      </c>
      <c r="R201" s="30">
        <v>-703853</v>
      </c>
      <c r="T201" s="111" t="e">
        <f t="shared" si="92"/>
        <v>#DIV/0!</v>
      </c>
      <c r="U201" s="110">
        <f t="shared" si="93"/>
        <v>0</v>
      </c>
      <c r="W201" s="111" t="e">
        <f t="shared" si="108"/>
        <v>#DIV/0!</v>
      </c>
      <c r="X201" s="110">
        <f t="shared" si="109"/>
        <v>-703853</v>
      </c>
    </row>
    <row r="202" spans="1:24">
      <c r="A202" s="34"/>
      <c r="B202" s="34"/>
      <c r="C202" s="34"/>
      <c r="D202" s="34"/>
      <c r="E202" s="34"/>
      <c r="F202" s="34"/>
      <c r="G202" s="34"/>
      <c r="H202" s="34"/>
      <c r="I202" s="34"/>
      <c r="J202" s="34"/>
      <c r="K202" s="34"/>
      <c r="L202" s="34"/>
      <c r="M202" s="34"/>
      <c r="N202" s="36"/>
      <c r="O202" s="35"/>
      <c r="P202" s="35"/>
      <c r="Q202" s="35"/>
      <c r="R202" s="35"/>
      <c r="T202" s="111" t="e">
        <f t="shared" si="92"/>
        <v>#DIV/0!</v>
      </c>
      <c r="U202" s="110">
        <f t="shared" si="93"/>
        <v>0</v>
      </c>
      <c r="W202" s="111" t="e">
        <f t="shared" si="108"/>
        <v>#DIV/0!</v>
      </c>
      <c r="X202" s="110">
        <f t="shared" si="109"/>
        <v>0</v>
      </c>
    </row>
    <row r="203" spans="1:24">
      <c r="A203" s="24" t="s">
        <v>438</v>
      </c>
      <c r="B203" s="24">
        <f>SUBTOTAL(9,B205:B237)</f>
        <v>231576600</v>
      </c>
      <c r="C203" s="24">
        <f t="shared" ref="C203:M203" si="110">SUBTOTAL(9,C205:C237)</f>
        <v>235208600</v>
      </c>
      <c r="D203" s="24">
        <f t="shared" si="110"/>
        <v>223910800</v>
      </c>
      <c r="E203" s="24">
        <f t="shared" si="110"/>
        <v>253496500</v>
      </c>
      <c r="F203" s="24">
        <f t="shared" si="110"/>
        <v>279490005</v>
      </c>
      <c r="G203" s="24">
        <f t="shared" si="110"/>
        <v>342847897</v>
      </c>
      <c r="H203" s="24">
        <f t="shared" si="110"/>
        <v>379596603</v>
      </c>
      <c r="I203" s="24">
        <f t="shared" si="110"/>
        <v>447052195</v>
      </c>
      <c r="J203" s="24">
        <f t="shared" si="110"/>
        <v>497119248</v>
      </c>
      <c r="K203" s="24">
        <f t="shared" si="110"/>
        <v>504765019</v>
      </c>
      <c r="L203" s="24">
        <f t="shared" si="110"/>
        <v>477828329</v>
      </c>
      <c r="M203" s="24">
        <f t="shared" si="110"/>
        <v>492920398</v>
      </c>
      <c r="N203" s="30">
        <f>SUBTOTAL(9,N205:N237)</f>
        <v>461990456</v>
      </c>
      <c r="O203" s="30">
        <f t="shared" ref="O203:R203" si="111">SUBTOTAL(9,O205:O237)</f>
        <v>476814440</v>
      </c>
      <c r="P203" s="30">
        <f t="shared" si="111"/>
        <v>528997057</v>
      </c>
      <c r="Q203" s="30">
        <f t="shared" si="111"/>
        <v>645573729</v>
      </c>
      <c r="R203" s="30">
        <f t="shared" si="111"/>
        <v>648884925</v>
      </c>
      <c r="T203" s="111">
        <f t="shared" si="92"/>
        <v>0.1128320525288431</v>
      </c>
      <c r="U203" s="110">
        <f t="shared" si="93"/>
        <v>37415806.857142858</v>
      </c>
      <c r="W203" s="111">
        <f t="shared" si="108"/>
        <v>4.5404866875218719E-2</v>
      </c>
      <c r="X203" s="110">
        <f t="shared" si="109"/>
        <v>151765677</v>
      </c>
    </row>
    <row r="204" spans="1:24">
      <c r="A204" s="24"/>
      <c r="B204" s="24"/>
      <c r="C204" s="24"/>
      <c r="D204" s="24"/>
      <c r="E204" s="24"/>
      <c r="F204" s="24"/>
      <c r="G204" s="24"/>
      <c r="H204" s="24"/>
      <c r="I204" s="24"/>
      <c r="J204" s="24"/>
      <c r="K204" s="24"/>
      <c r="L204" s="24"/>
      <c r="M204" s="24"/>
      <c r="O204" s="30"/>
      <c r="P204" s="30"/>
      <c r="Q204" s="30"/>
      <c r="R204" s="30"/>
      <c r="T204" s="111" t="e">
        <f t="shared" si="92"/>
        <v>#DIV/0!</v>
      </c>
      <c r="U204" s="110">
        <f t="shared" ref="U204:U267" si="112">(J204-C204)/7</f>
        <v>0</v>
      </c>
      <c r="W204" s="111" t="e">
        <f t="shared" si="108"/>
        <v>#DIV/0!</v>
      </c>
      <c r="X204" s="110">
        <f t="shared" si="109"/>
        <v>0</v>
      </c>
    </row>
    <row r="205" spans="1:24">
      <c r="A205" s="24" t="s">
        <v>439</v>
      </c>
      <c r="B205">
        <f>SUBTOTAL(9,B206:B209)</f>
        <v>105256800</v>
      </c>
      <c r="C205">
        <f t="shared" ref="C205:M205" si="113">SUBTOTAL(9,C206:C209)</f>
        <v>94246100</v>
      </c>
      <c r="D205">
        <f t="shared" si="113"/>
        <v>67077500</v>
      </c>
      <c r="E205">
        <f t="shared" si="113"/>
        <v>84209000</v>
      </c>
      <c r="F205">
        <f t="shared" si="113"/>
        <v>91430669</v>
      </c>
      <c r="G205">
        <f t="shared" si="113"/>
        <v>135276072</v>
      </c>
      <c r="H205">
        <f t="shared" si="113"/>
        <v>155667938</v>
      </c>
      <c r="I205">
        <f t="shared" si="113"/>
        <v>197437994</v>
      </c>
      <c r="J205">
        <f t="shared" si="113"/>
        <v>231800216</v>
      </c>
      <c r="K205">
        <f t="shared" si="113"/>
        <v>227870144</v>
      </c>
      <c r="L205">
        <f t="shared" si="113"/>
        <v>196914052</v>
      </c>
      <c r="M205">
        <f t="shared" si="113"/>
        <v>187528033</v>
      </c>
      <c r="N205" s="30">
        <f>SUBTOTAL(9,N206:N209)</f>
        <v>190041246</v>
      </c>
      <c r="O205" s="30">
        <f t="shared" ref="O205:R205" si="114">SUBTOTAL(9,O206:O209)</f>
        <v>176646797</v>
      </c>
      <c r="P205" s="30">
        <f t="shared" si="114"/>
        <v>219728998</v>
      </c>
      <c r="Q205" s="30">
        <f t="shared" si="114"/>
        <v>304646383</v>
      </c>
      <c r="R205" s="30">
        <f t="shared" si="114"/>
        <v>289810829</v>
      </c>
      <c r="T205" s="111">
        <f t="shared" si="92"/>
        <v>0.13719719128491925</v>
      </c>
      <c r="U205" s="110">
        <f t="shared" si="112"/>
        <v>19650588</v>
      </c>
      <c r="W205" s="111">
        <f t="shared" si="108"/>
        <v>3.7926966317457289E-2</v>
      </c>
      <c r="X205" s="110">
        <f t="shared" si="109"/>
        <v>58010613</v>
      </c>
    </row>
    <row r="206" spans="1:24">
      <c r="A206" t="s">
        <v>440</v>
      </c>
      <c r="B206">
        <v>64255600</v>
      </c>
      <c r="C206">
        <v>58845200</v>
      </c>
      <c r="D206">
        <v>30018500</v>
      </c>
      <c r="E206">
        <v>40047600</v>
      </c>
      <c r="F206">
        <v>41013772</v>
      </c>
      <c r="G206">
        <v>87658195</v>
      </c>
      <c r="H206">
        <v>104437458</v>
      </c>
      <c r="I206">
        <v>142532005</v>
      </c>
      <c r="J206">
        <v>166211577</v>
      </c>
      <c r="K206">
        <v>160511257</v>
      </c>
      <c r="L206">
        <v>132451947</v>
      </c>
      <c r="M206">
        <v>108748199</v>
      </c>
      <c r="N206" s="30">
        <v>129030838</v>
      </c>
      <c r="O206" s="30">
        <v>101006083</v>
      </c>
      <c r="P206" s="30">
        <v>134147231</v>
      </c>
      <c r="Q206" s="30">
        <v>189093097</v>
      </c>
      <c r="R206" s="30">
        <v>155991510</v>
      </c>
      <c r="T206" s="111">
        <f t="shared" si="92"/>
        <v>0.15990243718642283</v>
      </c>
      <c r="U206" s="110">
        <f t="shared" si="112"/>
        <v>15338053.857142856</v>
      </c>
      <c r="W206" s="111">
        <f t="shared" si="108"/>
        <v>-1.0520922872787386E-2</v>
      </c>
      <c r="X206" s="110">
        <f t="shared" si="109"/>
        <v>-10220067</v>
      </c>
    </row>
    <row r="207" spans="1:24">
      <c r="A207" t="s">
        <v>441</v>
      </c>
      <c r="B207">
        <v>34970800</v>
      </c>
      <c r="C207">
        <v>28475800</v>
      </c>
      <c r="D207">
        <v>30068200</v>
      </c>
      <c r="E207">
        <v>35686700</v>
      </c>
      <c r="F207">
        <v>36066745</v>
      </c>
      <c r="G207">
        <v>31159909</v>
      </c>
      <c r="H207">
        <v>33485844</v>
      </c>
      <c r="I207">
        <v>35386882</v>
      </c>
      <c r="J207">
        <v>37073327</v>
      </c>
      <c r="K207">
        <v>38538426</v>
      </c>
      <c r="L207">
        <v>37474108</v>
      </c>
      <c r="M207">
        <v>49196434</v>
      </c>
      <c r="N207" s="30">
        <v>36217362</v>
      </c>
      <c r="O207" s="30">
        <v>45343821</v>
      </c>
      <c r="P207" s="30">
        <v>51056005</v>
      </c>
      <c r="Q207" s="30">
        <v>69908224</v>
      </c>
      <c r="R207" s="30">
        <v>87309751</v>
      </c>
      <c r="T207" s="111">
        <f t="shared" si="92"/>
        <v>3.8411228090956095E-2</v>
      </c>
      <c r="U207" s="110">
        <f t="shared" si="112"/>
        <v>1228218.142857143</v>
      </c>
      <c r="W207" s="111">
        <f t="shared" si="108"/>
        <v>0.15345378361502782</v>
      </c>
      <c r="X207" s="110">
        <f t="shared" si="109"/>
        <v>50236424</v>
      </c>
    </row>
    <row r="208" spans="1:24">
      <c r="A208" t="s">
        <v>442</v>
      </c>
      <c r="B208">
        <v>6030400</v>
      </c>
      <c r="C208">
        <v>6925100</v>
      </c>
      <c r="D208">
        <v>6990800</v>
      </c>
      <c r="E208">
        <v>8444800</v>
      </c>
      <c r="F208">
        <v>8188087</v>
      </c>
      <c r="G208">
        <v>11117579</v>
      </c>
      <c r="H208">
        <v>12068268</v>
      </c>
      <c r="I208">
        <v>14227317</v>
      </c>
      <c r="J208">
        <v>15496553</v>
      </c>
      <c r="K208">
        <v>16201757</v>
      </c>
      <c r="L208">
        <v>14804029</v>
      </c>
      <c r="M208">
        <v>22287124</v>
      </c>
      <c r="N208" s="30">
        <v>16250353</v>
      </c>
      <c r="O208" s="30">
        <v>23457908</v>
      </c>
      <c r="P208" s="30">
        <v>27373536</v>
      </c>
      <c r="Q208" s="30">
        <v>31422575</v>
      </c>
      <c r="R208" s="30">
        <v>32141843</v>
      </c>
      <c r="T208" s="111">
        <f t="shared" si="92"/>
        <v>0.12194798368146342</v>
      </c>
      <c r="U208" s="110">
        <f t="shared" si="112"/>
        <v>1224493.2857142857</v>
      </c>
      <c r="W208" s="111">
        <f t="shared" si="108"/>
        <v>0.12929120259125293</v>
      </c>
      <c r="X208" s="110">
        <f t="shared" si="109"/>
        <v>16645290</v>
      </c>
    </row>
    <row r="209" spans="1:24">
      <c r="A209" t="s">
        <v>443</v>
      </c>
      <c r="B209">
        <v>0</v>
      </c>
      <c r="C209">
        <v>0</v>
      </c>
      <c r="D209">
        <v>0</v>
      </c>
      <c r="E209">
        <v>29900</v>
      </c>
      <c r="F209">
        <v>6162065</v>
      </c>
      <c r="G209">
        <v>5340389</v>
      </c>
      <c r="H209">
        <v>5676368</v>
      </c>
      <c r="I209">
        <v>5291790</v>
      </c>
      <c r="J209">
        <v>13018759</v>
      </c>
      <c r="K209">
        <v>12618704</v>
      </c>
      <c r="L209">
        <v>12183968</v>
      </c>
      <c r="M209">
        <v>7296276</v>
      </c>
      <c r="N209" s="30">
        <v>8542693</v>
      </c>
      <c r="O209" s="30">
        <v>6838985</v>
      </c>
      <c r="P209" s="30">
        <v>7152226</v>
      </c>
      <c r="Q209" s="30">
        <v>14222487</v>
      </c>
      <c r="R209" s="30">
        <v>14367725</v>
      </c>
      <c r="T209" s="111" t="e">
        <f t="shared" ref="T209:T274" si="115">(J209/C209)^(1/7)-1</f>
        <v>#DIV/0!</v>
      </c>
      <c r="U209" s="110">
        <f t="shared" si="112"/>
        <v>1859822.7142857143</v>
      </c>
      <c r="W209" s="111">
        <f t="shared" si="108"/>
        <v>1.6567926454071458E-2</v>
      </c>
      <c r="X209" s="110">
        <f t="shared" si="109"/>
        <v>1348966</v>
      </c>
    </row>
    <row r="210" spans="1:24">
      <c r="N210" s="30"/>
      <c r="O210" s="30"/>
      <c r="P210" s="30"/>
      <c r="Q210" s="30"/>
      <c r="R210" s="30"/>
      <c r="T210" s="111" t="e">
        <f t="shared" si="115"/>
        <v>#DIV/0!</v>
      </c>
      <c r="U210" s="110">
        <f t="shared" si="112"/>
        <v>0</v>
      </c>
      <c r="W210" s="111" t="e">
        <f t="shared" si="108"/>
        <v>#DIV/0!</v>
      </c>
      <c r="X210" s="110">
        <f t="shared" si="109"/>
        <v>0</v>
      </c>
    </row>
    <row r="211" spans="1:24">
      <c r="A211" s="24" t="s">
        <v>444</v>
      </c>
      <c r="B211">
        <f>SUBTOTAL(9,B212:B212)</f>
        <v>64157200</v>
      </c>
      <c r="C211">
        <f t="shared" ref="C211:M211" si="116">SUBTOTAL(9,C212:C212)</f>
        <v>71111100</v>
      </c>
      <c r="D211">
        <f t="shared" si="116"/>
        <v>76066400</v>
      </c>
      <c r="E211">
        <f t="shared" si="116"/>
        <v>84264000</v>
      </c>
      <c r="F211">
        <f t="shared" si="116"/>
        <v>83005592</v>
      </c>
      <c r="G211">
        <f t="shared" si="116"/>
        <v>86944169</v>
      </c>
      <c r="H211">
        <f t="shared" si="116"/>
        <v>92325490</v>
      </c>
      <c r="I211">
        <f t="shared" si="116"/>
        <v>96611923</v>
      </c>
      <c r="J211">
        <f t="shared" si="116"/>
        <v>100613426</v>
      </c>
      <c r="K211">
        <f t="shared" si="116"/>
        <v>103854680</v>
      </c>
      <c r="L211">
        <f t="shared" si="116"/>
        <v>106945487</v>
      </c>
      <c r="M211">
        <f t="shared" si="116"/>
        <v>107157965</v>
      </c>
      <c r="N211" s="30">
        <f>SUBTOTAL(9,N212:N212)</f>
        <v>102321282</v>
      </c>
      <c r="O211" s="30">
        <f t="shared" ref="O211:R211" si="117">SUBTOTAL(9,O212:O212)</f>
        <v>100711557</v>
      </c>
      <c r="P211" s="30">
        <f t="shared" si="117"/>
        <v>105026291</v>
      </c>
      <c r="Q211" s="30">
        <f t="shared" si="117"/>
        <v>115349107</v>
      </c>
      <c r="R211" s="30">
        <f t="shared" si="117"/>
        <v>118195194</v>
      </c>
      <c r="T211" s="111">
        <f t="shared" si="115"/>
        <v>5.0826992911755964E-2</v>
      </c>
      <c r="U211" s="110">
        <f t="shared" si="112"/>
        <v>4214618</v>
      </c>
      <c r="W211" s="111">
        <f t="shared" si="108"/>
        <v>2.720544631790478E-2</v>
      </c>
      <c r="X211" s="110">
        <f t="shared" si="109"/>
        <v>17581768</v>
      </c>
    </row>
    <row r="212" spans="1:24">
      <c r="A212" t="s">
        <v>195</v>
      </c>
      <c r="B212">
        <v>64157200</v>
      </c>
      <c r="C212">
        <v>71111100</v>
      </c>
      <c r="D212">
        <v>76066400</v>
      </c>
      <c r="E212">
        <v>84264000</v>
      </c>
      <c r="F212">
        <v>83005592</v>
      </c>
      <c r="G212">
        <v>86944169</v>
      </c>
      <c r="H212">
        <v>92325490</v>
      </c>
      <c r="I212">
        <v>96611923</v>
      </c>
      <c r="J212">
        <v>100613426</v>
      </c>
      <c r="K212">
        <v>103854680</v>
      </c>
      <c r="L212">
        <v>106945487</v>
      </c>
      <c r="M212">
        <v>107157965</v>
      </c>
      <c r="N212" s="30">
        <v>102321282</v>
      </c>
      <c r="O212" s="30">
        <v>100711557</v>
      </c>
      <c r="P212" s="30">
        <v>105026291</v>
      </c>
      <c r="Q212" s="30">
        <v>115349107</v>
      </c>
      <c r="R212" s="30">
        <v>118195194</v>
      </c>
      <c r="T212" s="111">
        <f t="shared" si="115"/>
        <v>5.0826992911755964E-2</v>
      </c>
      <c r="U212" s="110">
        <f t="shared" si="112"/>
        <v>4214618</v>
      </c>
      <c r="W212" s="111">
        <f t="shared" si="108"/>
        <v>2.720544631790478E-2</v>
      </c>
      <c r="X212" s="110">
        <f t="shared" si="109"/>
        <v>17581768</v>
      </c>
    </row>
    <row r="213" spans="1:24">
      <c r="N213" s="30"/>
      <c r="O213" s="30"/>
      <c r="P213" s="30"/>
      <c r="Q213" s="30"/>
      <c r="R213" s="30"/>
      <c r="T213" s="111" t="e">
        <f t="shared" si="115"/>
        <v>#DIV/0!</v>
      </c>
      <c r="U213" s="110">
        <f t="shared" si="112"/>
        <v>0</v>
      </c>
      <c r="W213" s="111" t="e">
        <f t="shared" si="108"/>
        <v>#DIV/0!</v>
      </c>
      <c r="X213" s="110">
        <f t="shared" si="109"/>
        <v>0</v>
      </c>
    </row>
    <row r="214" spans="1:24">
      <c r="A214" s="24" t="s">
        <v>445</v>
      </c>
      <c r="B214">
        <f>SUBTOTAL(9,B215:B216)</f>
        <v>425200</v>
      </c>
      <c r="C214">
        <f t="shared" ref="C214:M214" si="118">SUBTOTAL(9,C215:C216)</f>
        <v>5093800</v>
      </c>
      <c r="D214">
        <f t="shared" si="118"/>
        <v>4040800</v>
      </c>
      <c r="E214">
        <f t="shared" si="118"/>
        <v>564800</v>
      </c>
      <c r="F214">
        <f t="shared" si="118"/>
        <v>631748</v>
      </c>
      <c r="G214">
        <f t="shared" si="118"/>
        <v>687380</v>
      </c>
      <c r="H214">
        <f t="shared" si="118"/>
        <v>634342</v>
      </c>
      <c r="I214">
        <f t="shared" si="118"/>
        <v>9624578</v>
      </c>
      <c r="J214">
        <f t="shared" si="118"/>
        <v>8997793</v>
      </c>
      <c r="K214">
        <f t="shared" si="118"/>
        <v>7844054</v>
      </c>
      <c r="L214">
        <f t="shared" si="118"/>
        <v>6965043</v>
      </c>
      <c r="M214">
        <f t="shared" si="118"/>
        <v>4012669</v>
      </c>
      <c r="N214" s="30">
        <f>SUBTOTAL(9,N215:N216)</f>
        <v>5536322</v>
      </c>
      <c r="O214" s="30">
        <f t="shared" ref="O214:R214" si="119">SUBTOTAL(9,O215:O216)</f>
        <v>4231247</v>
      </c>
      <c r="P214" s="30">
        <f t="shared" si="119"/>
        <v>4816527</v>
      </c>
      <c r="Q214" s="30">
        <f t="shared" si="119"/>
        <v>13407489</v>
      </c>
      <c r="R214" s="30">
        <f t="shared" si="119"/>
        <v>13454415</v>
      </c>
      <c r="T214" s="111">
        <f t="shared" si="115"/>
        <v>8.4673820877510408E-2</v>
      </c>
      <c r="U214" s="110">
        <f t="shared" si="112"/>
        <v>557713.28571428568</v>
      </c>
      <c r="W214" s="111">
        <f t="shared" si="108"/>
        <v>6.9353931015000425E-2</v>
      </c>
      <c r="X214" s="110">
        <f t="shared" si="109"/>
        <v>4456622</v>
      </c>
    </row>
    <row r="215" spans="1:24">
      <c r="A215" t="s">
        <v>446</v>
      </c>
      <c r="B215">
        <v>0</v>
      </c>
      <c r="C215">
        <v>4537100</v>
      </c>
      <c r="D215">
        <v>3461500</v>
      </c>
      <c r="E215">
        <v>0</v>
      </c>
      <c r="F215">
        <v>-86</v>
      </c>
      <c r="G215">
        <v>0</v>
      </c>
      <c r="H215">
        <v>0</v>
      </c>
      <c r="I215">
        <v>8954514</v>
      </c>
      <c r="J215">
        <v>8246266</v>
      </c>
      <c r="K215">
        <v>6986230</v>
      </c>
      <c r="L215">
        <v>6524899</v>
      </c>
      <c r="M215">
        <v>3408896</v>
      </c>
      <c r="N215" s="30">
        <v>4690337</v>
      </c>
      <c r="O215" s="30">
        <v>3192231</v>
      </c>
      <c r="P215" s="30">
        <v>3337280</v>
      </c>
      <c r="Q215" s="30">
        <v>11142643</v>
      </c>
      <c r="R215" s="30">
        <v>11267662</v>
      </c>
      <c r="T215" s="111">
        <f t="shared" si="115"/>
        <v>8.9101677323771833E-2</v>
      </c>
      <c r="U215" s="110">
        <f t="shared" si="112"/>
        <v>529880.85714285716</v>
      </c>
      <c r="W215" s="111">
        <f t="shared" si="108"/>
        <v>5.3406705418367562E-2</v>
      </c>
      <c r="X215" s="110">
        <f t="shared" si="109"/>
        <v>3021396</v>
      </c>
    </row>
    <row r="216" spans="1:24">
      <c r="A216" t="s">
        <v>447</v>
      </c>
      <c r="B216">
        <v>425200</v>
      </c>
      <c r="C216">
        <v>556700</v>
      </c>
      <c r="D216">
        <v>579300</v>
      </c>
      <c r="E216">
        <v>564800</v>
      </c>
      <c r="F216">
        <v>631834</v>
      </c>
      <c r="G216">
        <v>687380</v>
      </c>
      <c r="H216">
        <v>634342</v>
      </c>
      <c r="I216">
        <v>670064</v>
      </c>
      <c r="J216">
        <v>751527</v>
      </c>
      <c r="K216">
        <v>857824</v>
      </c>
      <c r="L216">
        <v>440144</v>
      </c>
      <c r="M216">
        <v>603773</v>
      </c>
      <c r="N216" s="30">
        <v>845985</v>
      </c>
      <c r="O216" s="30">
        <v>1039016</v>
      </c>
      <c r="P216" s="30">
        <v>1479247</v>
      </c>
      <c r="Q216" s="30">
        <v>2264846</v>
      </c>
      <c r="R216" s="30">
        <v>2186753</v>
      </c>
      <c r="T216" s="111">
        <f t="shared" si="115"/>
        <v>4.3800796257414953E-2</v>
      </c>
      <c r="U216" s="110">
        <f t="shared" si="112"/>
        <v>27832.428571428572</v>
      </c>
      <c r="W216" s="111">
        <f t="shared" si="108"/>
        <v>0.19483845194070559</v>
      </c>
      <c r="X216" s="110">
        <f t="shared" si="109"/>
        <v>1435226</v>
      </c>
    </row>
    <row r="217" spans="1:24">
      <c r="N217" s="30"/>
      <c r="O217" s="30"/>
      <c r="P217" s="30"/>
      <c r="Q217" s="30"/>
      <c r="R217" s="30"/>
      <c r="T217" s="111" t="e">
        <f t="shared" si="115"/>
        <v>#DIV/0!</v>
      </c>
      <c r="U217" s="110">
        <f t="shared" si="112"/>
        <v>0</v>
      </c>
      <c r="W217" s="111" t="e">
        <f t="shared" si="108"/>
        <v>#DIV/0!</v>
      </c>
      <c r="X217" s="110">
        <f t="shared" si="109"/>
        <v>0</v>
      </c>
    </row>
    <row r="218" spans="1:24">
      <c r="A218" s="24" t="s">
        <v>448</v>
      </c>
      <c r="B218">
        <f>SUBTOTAL(9,B219:B223)</f>
        <v>56063200</v>
      </c>
      <c r="C218">
        <f t="shared" ref="C218:M218" si="120">SUBTOTAL(9,C219:C223)</f>
        <v>61424800</v>
      </c>
      <c r="D218">
        <f t="shared" si="120"/>
        <v>73591600</v>
      </c>
      <c r="E218">
        <f t="shared" si="120"/>
        <v>86770300</v>
      </c>
      <c r="F218">
        <f t="shared" si="120"/>
        <v>101149558</v>
      </c>
      <c r="G218">
        <f t="shared" si="120"/>
        <v>115328209</v>
      </c>
      <c r="H218">
        <f t="shared" si="120"/>
        <v>125453013</v>
      </c>
      <c r="I218">
        <f t="shared" si="120"/>
        <v>136402169</v>
      </c>
      <c r="J218">
        <f t="shared" si="120"/>
        <v>148826891</v>
      </c>
      <c r="K218">
        <f t="shared" si="120"/>
        <v>159144352</v>
      </c>
      <c r="L218">
        <f t="shared" si="120"/>
        <v>165443737</v>
      </c>
      <c r="M218">
        <f t="shared" si="120"/>
        <v>191522528</v>
      </c>
      <c r="N218" s="30">
        <f>SUBTOTAL(9,N219:N223)</f>
        <v>156317621</v>
      </c>
      <c r="O218" s="30">
        <f>SUBTOTAL(9,O219:O223)</f>
        <v>180788805</v>
      </c>
      <c r="P218" s="30">
        <f>SUBTOTAL(9,P219:P223)</f>
        <v>189872337</v>
      </c>
      <c r="Q218" s="30">
        <f>SUBTOTAL(9,Q219:Q223)</f>
        <v>210035612</v>
      </c>
      <c r="R218" s="30">
        <f>SUBTOTAL(9,R219:R223)</f>
        <v>225911674</v>
      </c>
      <c r="T218" s="111">
        <f t="shared" si="115"/>
        <v>0.13476355649789573</v>
      </c>
      <c r="U218" s="110">
        <f t="shared" si="112"/>
        <v>12486013</v>
      </c>
      <c r="W218" s="111">
        <f t="shared" si="108"/>
        <v>7.2036430542099961E-2</v>
      </c>
      <c r="X218" s="110">
        <f t="shared" si="109"/>
        <v>77084783</v>
      </c>
    </row>
    <row r="219" spans="1:24">
      <c r="A219" t="s">
        <v>449</v>
      </c>
      <c r="B219">
        <v>25744000</v>
      </c>
      <c r="C219">
        <v>27671600</v>
      </c>
      <c r="D219">
        <v>30370800</v>
      </c>
      <c r="E219">
        <v>34476700</v>
      </c>
      <c r="F219">
        <v>44000180</v>
      </c>
      <c r="G219">
        <v>52751318</v>
      </c>
      <c r="H219">
        <v>60413065</v>
      </c>
      <c r="I219">
        <v>83296613</v>
      </c>
      <c r="J219">
        <v>101433250</v>
      </c>
      <c r="K219">
        <v>108507598</v>
      </c>
      <c r="L219">
        <v>119323745</v>
      </c>
      <c r="M219">
        <v>128816338</v>
      </c>
      <c r="N219" s="30">
        <v>116504196</v>
      </c>
      <c r="O219" s="30">
        <v>124850598</v>
      </c>
      <c r="P219" s="30">
        <v>136887050</v>
      </c>
      <c r="Q219" s="30">
        <v>150898704</v>
      </c>
      <c r="R219" s="30">
        <v>168583811</v>
      </c>
      <c r="T219" s="111">
        <f t="shared" si="115"/>
        <v>0.20390521487257307</v>
      </c>
      <c r="U219" s="110">
        <f t="shared" si="112"/>
        <v>10537378.571428571</v>
      </c>
      <c r="W219" s="111">
        <f t="shared" si="108"/>
        <v>8.8360039502290544E-2</v>
      </c>
      <c r="X219" s="110">
        <f t="shared" si="109"/>
        <v>67150561</v>
      </c>
    </row>
    <row r="220" spans="1:24">
      <c r="A220" t="s">
        <v>450</v>
      </c>
      <c r="B220">
        <v>18237300</v>
      </c>
      <c r="C220">
        <v>18636500</v>
      </c>
      <c r="D220">
        <v>20474300</v>
      </c>
      <c r="E220">
        <v>22361000</v>
      </c>
      <c r="F220">
        <v>24447706</v>
      </c>
      <c r="G220">
        <v>27493077</v>
      </c>
      <c r="H220">
        <v>28321819</v>
      </c>
      <c r="I220">
        <v>29496153</v>
      </c>
      <c r="J220">
        <v>31242601</v>
      </c>
      <c r="K220">
        <v>31337797</v>
      </c>
      <c r="L220">
        <v>36816397</v>
      </c>
      <c r="M220">
        <v>37957916</v>
      </c>
      <c r="N220" s="30">
        <v>30782564</v>
      </c>
      <c r="O220" s="30">
        <v>31566620</v>
      </c>
      <c r="P220" s="30">
        <v>32913536</v>
      </c>
      <c r="Q220" s="30">
        <v>37806387</v>
      </c>
      <c r="R220" s="30">
        <v>35852223</v>
      </c>
      <c r="T220" s="111">
        <f t="shared" si="115"/>
        <v>7.6600779266272845E-2</v>
      </c>
      <c r="U220" s="110">
        <f t="shared" si="112"/>
        <v>1800871.5714285714</v>
      </c>
      <c r="W220" s="111">
        <f t="shared" si="108"/>
        <v>2.3202245184297698E-2</v>
      </c>
      <c r="X220" s="110">
        <f t="shared" si="109"/>
        <v>4609622</v>
      </c>
    </row>
    <row r="221" spans="1:24">
      <c r="B221">
        <v>12077600</v>
      </c>
      <c r="C221">
        <v>15107600</v>
      </c>
      <c r="D221">
        <v>20166500</v>
      </c>
      <c r="E221">
        <v>25654700</v>
      </c>
      <c r="F221">
        <v>26791989</v>
      </c>
      <c r="G221">
        <v>28428122</v>
      </c>
      <c r="H221">
        <v>29434092</v>
      </c>
      <c r="I221">
        <v>15788780</v>
      </c>
      <c r="J221" t="s">
        <v>4</v>
      </c>
      <c r="K221" t="s">
        <v>4</v>
      </c>
      <c r="L221" t="s">
        <v>4</v>
      </c>
      <c r="M221" t="s">
        <v>4</v>
      </c>
      <c r="N221" s="30"/>
      <c r="O221" s="30"/>
      <c r="P221" s="30"/>
      <c r="Q221" s="30"/>
      <c r="R221" s="30"/>
      <c r="T221" s="111"/>
      <c r="U221" s="110" t="e">
        <f t="shared" si="112"/>
        <v>#VALUE!</v>
      </c>
      <c r="W221" s="111" t="e">
        <f t="shared" si="108"/>
        <v>#VALUE!</v>
      </c>
      <c r="X221" s="110" t="e">
        <f t="shared" si="109"/>
        <v>#VALUE!</v>
      </c>
    </row>
    <row r="222" spans="1:24">
      <c r="A222" t="s">
        <v>451</v>
      </c>
      <c r="B222">
        <v>4300</v>
      </c>
      <c r="C222">
        <v>9100</v>
      </c>
      <c r="D222">
        <v>2580000</v>
      </c>
      <c r="E222">
        <v>4277900</v>
      </c>
      <c r="F222">
        <v>5909683</v>
      </c>
      <c r="G222">
        <v>6655692</v>
      </c>
      <c r="H222">
        <v>7284037</v>
      </c>
      <c r="I222">
        <v>7820623</v>
      </c>
      <c r="J222">
        <v>8151040</v>
      </c>
      <c r="K222">
        <v>8598957</v>
      </c>
      <c r="L222">
        <v>9303595</v>
      </c>
      <c r="M222">
        <v>9748274</v>
      </c>
      <c r="N222" s="30">
        <v>9030861</v>
      </c>
      <c r="O222" s="30">
        <v>9371587</v>
      </c>
      <c r="P222" s="30">
        <v>10071751</v>
      </c>
      <c r="Q222" s="30">
        <v>11330521</v>
      </c>
      <c r="R222" s="30">
        <v>11475640</v>
      </c>
      <c r="T222" s="111">
        <f t="shared" si="115"/>
        <v>1.6408200252755361</v>
      </c>
      <c r="U222" s="110">
        <f t="shared" si="112"/>
        <v>1163134.2857142857</v>
      </c>
      <c r="W222" s="111">
        <f t="shared" si="108"/>
        <v>5.8670102581529715E-2</v>
      </c>
      <c r="X222" s="110">
        <f t="shared" si="109"/>
        <v>3324600</v>
      </c>
    </row>
    <row r="223" spans="1:24">
      <c r="A223" t="s">
        <v>452</v>
      </c>
      <c r="B223">
        <v>0</v>
      </c>
      <c r="C223">
        <v>0</v>
      </c>
      <c r="D223">
        <v>0</v>
      </c>
      <c r="E223">
        <v>0</v>
      </c>
      <c r="F223">
        <v>0</v>
      </c>
      <c r="G223">
        <v>0</v>
      </c>
      <c r="H223">
        <v>0</v>
      </c>
      <c r="I223" t="s">
        <v>4</v>
      </c>
      <c r="J223">
        <v>8000000</v>
      </c>
      <c r="K223">
        <v>10700000</v>
      </c>
      <c r="L223" t="s">
        <v>4</v>
      </c>
      <c r="M223">
        <v>15000000</v>
      </c>
      <c r="N223" s="30">
        <v>0</v>
      </c>
      <c r="O223" s="30">
        <v>15000000</v>
      </c>
      <c r="P223" s="30">
        <v>10000000</v>
      </c>
      <c r="Q223" s="30">
        <v>10000000</v>
      </c>
      <c r="R223" s="30">
        <v>10000000</v>
      </c>
      <c r="T223" s="111" t="e">
        <f t="shared" si="115"/>
        <v>#DIV/0!</v>
      </c>
      <c r="U223" s="110">
        <f t="shared" si="112"/>
        <v>1142857.142857143</v>
      </c>
      <c r="W223" s="111">
        <f t="shared" si="108"/>
        <v>3.7890815556213431E-2</v>
      </c>
      <c r="X223" s="110">
        <f t="shared" si="109"/>
        <v>2000000</v>
      </c>
    </row>
    <row r="224" spans="1:24">
      <c r="N224" s="30"/>
      <c r="O224" s="30"/>
      <c r="P224" s="30"/>
      <c r="Q224" s="30"/>
      <c r="R224" s="30"/>
      <c r="T224" s="111" t="e">
        <f t="shared" si="115"/>
        <v>#DIV/0!</v>
      </c>
      <c r="U224" s="110">
        <f t="shared" si="112"/>
        <v>0</v>
      </c>
      <c r="W224" s="111" t="e">
        <f t="shared" si="108"/>
        <v>#DIV/0!</v>
      </c>
      <c r="X224" s="110">
        <f t="shared" si="109"/>
        <v>0</v>
      </c>
    </row>
    <row r="225" spans="1:24">
      <c r="A225" s="24" t="s">
        <v>453</v>
      </c>
      <c r="B225">
        <f>SUBTOTAL(9,B226:B226)</f>
        <v>2500</v>
      </c>
      <c r="C225">
        <f t="shared" ref="C225:M225" si="121">SUBTOTAL(9,C226:C226)</f>
        <v>4000</v>
      </c>
      <c r="D225">
        <f t="shared" si="121"/>
        <v>5300</v>
      </c>
      <c r="E225">
        <f t="shared" si="121"/>
        <v>5700</v>
      </c>
      <c r="F225">
        <f t="shared" si="121"/>
        <v>5729</v>
      </c>
      <c r="G225">
        <f t="shared" si="121"/>
        <v>6628</v>
      </c>
      <c r="H225">
        <f t="shared" si="121"/>
        <v>6790</v>
      </c>
      <c r="I225">
        <f t="shared" si="121"/>
        <v>7445</v>
      </c>
      <c r="J225">
        <f t="shared" si="121"/>
        <v>7062</v>
      </c>
      <c r="K225">
        <f t="shared" si="121"/>
        <v>7507</v>
      </c>
      <c r="L225">
        <f t="shared" si="121"/>
        <v>11726</v>
      </c>
      <c r="M225">
        <f t="shared" si="121"/>
        <v>11524</v>
      </c>
      <c r="N225" s="30">
        <f>SUBTOTAL(9,N226:N226)</f>
        <v>7021</v>
      </c>
      <c r="O225" s="30">
        <f t="shared" ref="O225" si="122">SUBTOTAL(9,O226:O226)</f>
        <v>7852</v>
      </c>
      <c r="P225" s="30">
        <f t="shared" ref="P225" si="123">SUBTOTAL(9,P226:P226)</f>
        <v>9619</v>
      </c>
      <c r="Q225" s="30">
        <f t="shared" ref="Q225" si="124">SUBTOTAL(9,Q226:Q226)</f>
        <v>11524</v>
      </c>
      <c r="R225" s="30">
        <f t="shared" ref="R225" si="125">SUBTOTAL(9,R226:R226)</f>
        <v>11524</v>
      </c>
      <c r="T225" s="111">
        <f t="shared" si="115"/>
        <v>8.459305058915545E-2</v>
      </c>
      <c r="U225" s="110">
        <f t="shared" si="112"/>
        <v>437.42857142857144</v>
      </c>
      <c r="W225" s="111">
        <f t="shared" si="108"/>
        <v>8.5040434681967758E-2</v>
      </c>
      <c r="X225" s="110">
        <f t="shared" si="109"/>
        <v>4462</v>
      </c>
    </row>
    <row r="226" spans="1:24">
      <c r="A226" t="s">
        <v>454</v>
      </c>
      <c r="B226">
        <v>2500</v>
      </c>
      <c r="C226">
        <v>4000</v>
      </c>
      <c r="D226">
        <v>5300</v>
      </c>
      <c r="E226">
        <v>5700</v>
      </c>
      <c r="F226">
        <v>5729</v>
      </c>
      <c r="G226">
        <v>6628</v>
      </c>
      <c r="H226">
        <v>6790</v>
      </c>
      <c r="I226">
        <v>7445</v>
      </c>
      <c r="J226">
        <v>7062</v>
      </c>
      <c r="K226">
        <v>7507</v>
      </c>
      <c r="L226">
        <v>11726</v>
      </c>
      <c r="M226">
        <v>11524</v>
      </c>
      <c r="N226" s="30">
        <v>7021</v>
      </c>
      <c r="O226" s="30">
        <v>7852</v>
      </c>
      <c r="P226" s="30">
        <v>9619</v>
      </c>
      <c r="Q226" s="30">
        <v>11524</v>
      </c>
      <c r="R226" s="30">
        <v>11524</v>
      </c>
      <c r="T226" s="111">
        <f t="shared" si="115"/>
        <v>8.459305058915545E-2</v>
      </c>
      <c r="U226" s="110">
        <f t="shared" si="112"/>
        <v>437.42857142857144</v>
      </c>
      <c r="W226" s="111">
        <f t="shared" si="108"/>
        <v>8.5040434681967758E-2</v>
      </c>
      <c r="X226" s="110">
        <f t="shared" si="109"/>
        <v>4462</v>
      </c>
    </row>
    <row r="227" spans="1:24">
      <c r="N227" s="30"/>
      <c r="O227" s="30"/>
      <c r="P227" s="30"/>
      <c r="Q227" s="30"/>
      <c r="R227" s="30"/>
      <c r="T227" s="111" t="e">
        <f t="shared" si="115"/>
        <v>#DIV/0!</v>
      </c>
      <c r="U227" s="110">
        <f t="shared" si="112"/>
        <v>0</v>
      </c>
      <c r="W227" s="111" t="e">
        <f t="shared" si="108"/>
        <v>#DIV/0!</v>
      </c>
      <c r="X227" s="110">
        <f t="shared" si="109"/>
        <v>0</v>
      </c>
    </row>
    <row r="228" spans="1:24">
      <c r="A228" s="24" t="s">
        <v>455</v>
      </c>
      <c r="B228">
        <f>SUBTOTAL(9,B229:B229)</f>
        <v>5609600</v>
      </c>
      <c r="C228">
        <f t="shared" ref="C228:M228" si="126">SUBTOTAL(9,C229:C229)</f>
        <v>3275100</v>
      </c>
      <c r="D228">
        <f t="shared" si="126"/>
        <v>2975100</v>
      </c>
      <c r="E228">
        <f t="shared" si="126"/>
        <v>2975100</v>
      </c>
      <c r="F228">
        <f t="shared" si="126"/>
        <v>2975116</v>
      </c>
      <c r="G228">
        <f t="shared" si="126"/>
        <v>4375116</v>
      </c>
      <c r="H228">
        <f t="shared" si="126"/>
        <v>5266150</v>
      </c>
      <c r="I228">
        <f t="shared" si="126"/>
        <v>6771502</v>
      </c>
      <c r="J228">
        <f t="shared" si="126"/>
        <v>6771501</v>
      </c>
      <c r="K228">
        <f t="shared" si="126"/>
        <v>5771501</v>
      </c>
      <c r="L228">
        <f t="shared" si="126"/>
        <v>7275947</v>
      </c>
      <c r="M228">
        <f t="shared" si="126"/>
        <v>7926080</v>
      </c>
      <c r="N228" s="30">
        <f>SUBTOTAL(9,N229:N229)</f>
        <v>7275947</v>
      </c>
      <c r="O228" s="30">
        <f t="shared" ref="O228" si="127">SUBTOTAL(9,O229:O229)</f>
        <v>13998141</v>
      </c>
      <c r="P228" s="30">
        <f t="shared" ref="P228" si="128">SUBTOTAL(9,P229:P229)</f>
        <v>9238928</v>
      </c>
      <c r="Q228" s="30">
        <f t="shared" ref="Q228" si="129">SUBTOTAL(9,Q229:Q229)</f>
        <v>9238928</v>
      </c>
      <c r="R228" s="30">
        <f t="shared" ref="R228" si="130">SUBTOTAL(9,R229:R229)</f>
        <v>9238928</v>
      </c>
      <c r="T228" s="111">
        <f t="shared" si="115"/>
        <v>0.10934279959759996</v>
      </c>
      <c r="U228" s="110">
        <f t="shared" si="112"/>
        <v>499485.85714285716</v>
      </c>
      <c r="W228" s="111">
        <f t="shared" si="108"/>
        <v>5.3148077462496168E-2</v>
      </c>
      <c r="X228" s="110">
        <f t="shared" si="109"/>
        <v>2467427</v>
      </c>
    </row>
    <row r="229" spans="1:24">
      <c r="A229" t="s">
        <v>456</v>
      </c>
      <c r="B229">
        <v>5609600</v>
      </c>
      <c r="C229">
        <v>3275100</v>
      </c>
      <c r="D229">
        <v>2975100</v>
      </c>
      <c r="E229">
        <v>2975100</v>
      </c>
      <c r="F229">
        <v>2975116</v>
      </c>
      <c r="G229">
        <v>4375116</v>
      </c>
      <c r="H229">
        <v>5266150</v>
      </c>
      <c r="I229">
        <v>6771502</v>
      </c>
      <c r="J229">
        <v>6771501</v>
      </c>
      <c r="K229">
        <v>5771501</v>
      </c>
      <c r="L229">
        <v>7275947</v>
      </c>
      <c r="M229">
        <v>7926080</v>
      </c>
      <c r="N229" s="30">
        <v>7275947</v>
      </c>
      <c r="O229" s="30">
        <v>13998141</v>
      </c>
      <c r="P229" s="30">
        <v>9238928</v>
      </c>
      <c r="Q229" s="30">
        <v>9238928</v>
      </c>
      <c r="R229" s="30">
        <v>9238928</v>
      </c>
      <c r="T229" s="111">
        <f t="shared" si="115"/>
        <v>0.10934279959759996</v>
      </c>
      <c r="U229" s="110">
        <f t="shared" si="112"/>
        <v>499485.85714285716</v>
      </c>
      <c r="W229" s="111">
        <f t="shared" si="108"/>
        <v>5.3148077462496168E-2</v>
      </c>
      <c r="X229" s="110">
        <f t="shared" si="109"/>
        <v>2467427</v>
      </c>
    </row>
    <row r="230" spans="1:24">
      <c r="N230" s="30"/>
      <c r="O230" s="30"/>
      <c r="P230" s="30"/>
      <c r="Q230" s="30"/>
      <c r="R230" s="30"/>
      <c r="T230" s="111" t="e">
        <f t="shared" si="115"/>
        <v>#DIV/0!</v>
      </c>
      <c r="U230" s="110">
        <f t="shared" si="112"/>
        <v>0</v>
      </c>
      <c r="W230" s="111" t="e">
        <f t="shared" si="108"/>
        <v>#DIV/0!</v>
      </c>
      <c r="X230" s="110">
        <f t="shared" si="109"/>
        <v>0</v>
      </c>
    </row>
    <row r="231" spans="1:24">
      <c r="A231" s="24" t="s">
        <v>457</v>
      </c>
      <c r="B231">
        <f>SUBTOTAL(9,B232:B232)</f>
        <v>62100</v>
      </c>
      <c r="C231">
        <f t="shared" ref="C231:M231" si="131">SUBTOTAL(9,C232:C232)</f>
        <v>53700</v>
      </c>
      <c r="D231">
        <f t="shared" si="131"/>
        <v>154100</v>
      </c>
      <c r="E231">
        <f t="shared" si="131"/>
        <v>327600</v>
      </c>
      <c r="F231">
        <f t="shared" si="131"/>
        <v>291593</v>
      </c>
      <c r="G231">
        <f t="shared" si="131"/>
        <v>230323</v>
      </c>
      <c r="H231">
        <f t="shared" si="131"/>
        <v>242880</v>
      </c>
      <c r="I231">
        <f t="shared" si="131"/>
        <v>196584</v>
      </c>
      <c r="J231">
        <f t="shared" si="131"/>
        <v>102359</v>
      </c>
      <c r="K231">
        <f t="shared" si="131"/>
        <v>289036</v>
      </c>
      <c r="L231">
        <f t="shared" si="131"/>
        <v>343964</v>
      </c>
      <c r="M231">
        <f t="shared" si="131"/>
        <v>352000</v>
      </c>
      <c r="N231" s="30">
        <f>SUBTOTAL(9,N232:N232)</f>
        <v>503001</v>
      </c>
      <c r="O231" s="30">
        <f t="shared" ref="O231" si="132">SUBTOTAL(9,O232:O232)</f>
        <v>430041</v>
      </c>
      <c r="P231" s="30">
        <f t="shared" ref="P231" si="133">SUBTOTAL(9,P232:P232)</f>
        <v>304357</v>
      </c>
      <c r="Q231" s="30">
        <f t="shared" ref="Q231" si="134">SUBTOTAL(9,Q232:Q232)</f>
        <v>515000</v>
      </c>
      <c r="R231" s="30">
        <f t="shared" ref="R231" si="135">SUBTOTAL(9,R232:R232)</f>
        <v>515000</v>
      </c>
      <c r="T231" s="111">
        <f t="shared" si="115"/>
        <v>9.6532929667225709E-2</v>
      </c>
      <c r="U231" s="110">
        <f t="shared" si="112"/>
        <v>6951.2857142857147</v>
      </c>
      <c r="W231" s="111">
        <f t="shared" si="108"/>
        <v>0.30902175953393152</v>
      </c>
      <c r="X231" s="110">
        <f t="shared" si="109"/>
        <v>412641</v>
      </c>
    </row>
    <row r="232" spans="1:24">
      <c r="A232" t="s">
        <v>458</v>
      </c>
      <c r="B232">
        <v>62100</v>
      </c>
      <c r="C232">
        <v>53700</v>
      </c>
      <c r="D232">
        <v>154100</v>
      </c>
      <c r="E232">
        <v>327600</v>
      </c>
      <c r="F232">
        <v>291593</v>
      </c>
      <c r="G232">
        <v>230323</v>
      </c>
      <c r="H232">
        <v>242880</v>
      </c>
      <c r="I232">
        <v>196584</v>
      </c>
      <c r="J232">
        <v>102359</v>
      </c>
      <c r="K232">
        <v>289036</v>
      </c>
      <c r="L232">
        <v>343964</v>
      </c>
      <c r="M232">
        <v>352000</v>
      </c>
      <c r="N232" s="30">
        <v>503001</v>
      </c>
      <c r="O232" s="30">
        <v>430041</v>
      </c>
      <c r="P232" s="30">
        <v>304357</v>
      </c>
      <c r="Q232" s="30">
        <v>515000</v>
      </c>
      <c r="R232" s="30">
        <v>515000</v>
      </c>
      <c r="T232" s="111">
        <f t="shared" si="115"/>
        <v>9.6532929667225709E-2</v>
      </c>
      <c r="U232" s="110">
        <f t="shared" si="112"/>
        <v>6951.2857142857147</v>
      </c>
      <c r="W232" s="111">
        <f t="shared" si="108"/>
        <v>0.30902175953393152</v>
      </c>
      <c r="X232" s="110">
        <f t="shared" si="109"/>
        <v>412641</v>
      </c>
    </row>
    <row r="233" spans="1:24">
      <c r="N233" s="30"/>
      <c r="O233" s="30"/>
      <c r="P233" s="30"/>
      <c r="Q233" s="30"/>
      <c r="R233" s="30"/>
      <c r="T233" s="111" t="e">
        <f t="shared" si="115"/>
        <v>#DIV/0!</v>
      </c>
      <c r="U233" s="110">
        <f t="shared" si="112"/>
        <v>0</v>
      </c>
      <c r="W233" s="111" t="e">
        <f t="shared" si="108"/>
        <v>#DIV/0!</v>
      </c>
      <c r="X233" s="110">
        <f t="shared" si="109"/>
        <v>0</v>
      </c>
    </row>
    <row r="234" spans="1:24">
      <c r="A234" s="24" t="s">
        <v>459</v>
      </c>
      <c r="B234">
        <f>SUBTOTAL(9,B235:B237)</f>
        <v>0</v>
      </c>
      <c r="C234">
        <f t="shared" ref="C234:M234" si="136">SUBTOTAL(9,C235:C237)</f>
        <v>0</v>
      </c>
      <c r="D234">
        <f t="shared" si="136"/>
        <v>0</v>
      </c>
      <c r="E234">
        <f t="shared" si="136"/>
        <v>-5620000</v>
      </c>
      <c r="F234">
        <f t="shared" si="136"/>
        <v>0</v>
      </c>
      <c r="G234">
        <f t="shared" si="136"/>
        <v>0</v>
      </c>
      <c r="H234">
        <f t="shared" si="136"/>
        <v>0</v>
      </c>
      <c r="I234">
        <f t="shared" si="136"/>
        <v>0</v>
      </c>
      <c r="J234">
        <f t="shared" si="136"/>
        <v>0</v>
      </c>
      <c r="K234">
        <f t="shared" si="136"/>
        <v>-16255</v>
      </c>
      <c r="L234">
        <f t="shared" si="136"/>
        <v>-6071627</v>
      </c>
      <c r="M234">
        <f t="shared" si="136"/>
        <v>-5590401</v>
      </c>
      <c r="N234" s="30">
        <f>SUBTOTAL(9,N235:N237)</f>
        <v>-11984</v>
      </c>
      <c r="O234" s="30">
        <f t="shared" ref="O234:R234" si="137">SUBTOTAL(9,O235:O237)</f>
        <v>0</v>
      </c>
      <c r="P234" s="30">
        <f t="shared" si="137"/>
        <v>0</v>
      </c>
      <c r="Q234" s="30">
        <f t="shared" si="137"/>
        <v>-7630314</v>
      </c>
      <c r="R234" s="30">
        <f t="shared" si="137"/>
        <v>-8252639</v>
      </c>
      <c r="T234" s="111" t="e">
        <f t="shared" si="115"/>
        <v>#DIV/0!</v>
      </c>
      <c r="U234" s="110">
        <f t="shared" si="112"/>
        <v>0</v>
      </c>
      <c r="W234" s="111" t="e">
        <f t="shared" si="108"/>
        <v>#DIV/0!</v>
      </c>
      <c r="X234" s="110">
        <f t="shared" si="109"/>
        <v>-8252639</v>
      </c>
    </row>
    <row r="235" spans="1:24">
      <c r="A235" t="s">
        <v>460</v>
      </c>
      <c r="B235">
        <v>0</v>
      </c>
      <c r="C235">
        <v>0</v>
      </c>
      <c r="D235">
        <v>0</v>
      </c>
      <c r="E235">
        <v>0</v>
      </c>
      <c r="F235">
        <v>0</v>
      </c>
      <c r="G235">
        <v>0</v>
      </c>
      <c r="H235">
        <v>0</v>
      </c>
      <c r="I235">
        <v>0</v>
      </c>
      <c r="J235">
        <v>0</v>
      </c>
      <c r="K235">
        <v>-16255</v>
      </c>
      <c r="L235" t="s">
        <v>6</v>
      </c>
      <c r="M235" t="s">
        <v>6</v>
      </c>
      <c r="N235" s="30">
        <v>-11984</v>
      </c>
      <c r="O235" s="30">
        <v>0</v>
      </c>
      <c r="P235" s="30">
        <v>0</v>
      </c>
      <c r="Q235" s="30">
        <v>0</v>
      </c>
      <c r="R235" s="30">
        <v>0</v>
      </c>
      <c r="T235" s="111" t="e">
        <f t="shared" si="115"/>
        <v>#DIV/0!</v>
      </c>
      <c r="U235" s="110">
        <f t="shared" si="112"/>
        <v>0</v>
      </c>
      <c r="W235" s="111" t="e">
        <f t="shared" si="108"/>
        <v>#DIV/0!</v>
      </c>
      <c r="X235" s="110">
        <f t="shared" si="109"/>
        <v>0</v>
      </c>
    </row>
    <row r="236" spans="1:24">
      <c r="A236" t="s">
        <v>461</v>
      </c>
      <c r="B236">
        <v>0</v>
      </c>
      <c r="C236">
        <v>0</v>
      </c>
      <c r="D236">
        <v>0</v>
      </c>
      <c r="E236">
        <v>-1600000</v>
      </c>
      <c r="F236">
        <v>0</v>
      </c>
      <c r="G236">
        <v>0</v>
      </c>
      <c r="H236">
        <v>0</v>
      </c>
      <c r="I236">
        <v>0</v>
      </c>
      <c r="J236">
        <v>0</v>
      </c>
      <c r="K236" t="s">
        <v>4</v>
      </c>
      <c r="L236">
        <v>-2279223</v>
      </c>
      <c r="M236">
        <v>-1797997</v>
      </c>
      <c r="N236" s="30">
        <v>0</v>
      </c>
      <c r="O236" s="30">
        <v>0</v>
      </c>
      <c r="P236" s="30">
        <v>0</v>
      </c>
      <c r="Q236" s="30">
        <v>-2543438</v>
      </c>
      <c r="R236" s="30">
        <v>-2748129</v>
      </c>
      <c r="T236" s="111" t="e">
        <f t="shared" si="115"/>
        <v>#DIV/0!</v>
      </c>
      <c r="U236" s="110">
        <f t="shared" si="112"/>
        <v>0</v>
      </c>
      <c r="W236" s="111" t="e">
        <f t="shared" si="108"/>
        <v>#DIV/0!</v>
      </c>
      <c r="X236" s="110">
        <f t="shared" si="109"/>
        <v>-2748129</v>
      </c>
    </row>
    <row r="237" spans="1:24">
      <c r="A237" t="s">
        <v>462</v>
      </c>
      <c r="B237">
        <v>0</v>
      </c>
      <c r="C237">
        <v>0</v>
      </c>
      <c r="D237">
        <v>0</v>
      </c>
      <c r="E237">
        <v>-4020000</v>
      </c>
      <c r="F237">
        <v>0</v>
      </c>
      <c r="G237">
        <v>0</v>
      </c>
      <c r="H237">
        <v>0</v>
      </c>
      <c r="I237">
        <v>0</v>
      </c>
      <c r="J237">
        <v>0</v>
      </c>
      <c r="K237" t="s">
        <v>4</v>
      </c>
      <c r="L237">
        <v>-3792404</v>
      </c>
      <c r="M237">
        <v>-3792404</v>
      </c>
      <c r="N237" s="30">
        <v>0</v>
      </c>
      <c r="O237" s="30">
        <v>0</v>
      </c>
      <c r="P237" s="30">
        <v>0</v>
      </c>
      <c r="Q237" s="30">
        <v>-5086876</v>
      </c>
      <c r="R237" s="30">
        <v>-5504510</v>
      </c>
      <c r="T237" s="111" t="e">
        <f t="shared" si="115"/>
        <v>#DIV/0!</v>
      </c>
      <c r="U237" s="110">
        <f t="shared" si="112"/>
        <v>0</v>
      </c>
      <c r="W237" s="111" t="e">
        <f t="shared" si="108"/>
        <v>#DIV/0!</v>
      </c>
      <c r="X237" s="110">
        <f t="shared" si="109"/>
        <v>-5504510</v>
      </c>
    </row>
    <row r="238" spans="1:24">
      <c r="A238" s="34"/>
      <c r="B238" s="34"/>
      <c r="C238" s="34"/>
      <c r="D238" s="34"/>
      <c r="E238" s="34"/>
      <c r="F238" s="34"/>
      <c r="G238" s="34"/>
      <c r="H238" s="34"/>
      <c r="I238" s="34"/>
      <c r="J238" s="34"/>
      <c r="K238" s="34"/>
      <c r="L238" s="34"/>
      <c r="M238" s="34"/>
      <c r="N238" s="35"/>
      <c r="O238" s="35"/>
      <c r="P238" s="35"/>
      <c r="Q238" s="35"/>
      <c r="R238" s="35"/>
      <c r="T238" s="111" t="e">
        <f t="shared" si="115"/>
        <v>#DIV/0!</v>
      </c>
      <c r="U238" s="110">
        <f t="shared" si="112"/>
        <v>0</v>
      </c>
      <c r="W238" s="111" t="e">
        <f t="shared" si="108"/>
        <v>#DIV/0!</v>
      </c>
      <c r="X238" s="110">
        <f t="shared" si="109"/>
        <v>0</v>
      </c>
    </row>
    <row r="239" spans="1:24">
      <c r="A239" s="24" t="s">
        <v>463</v>
      </c>
      <c r="B239" s="30">
        <f t="shared" ref="B239:M239" si="138">SUBTOTAL(9,B241:B271)</f>
        <v>65463500</v>
      </c>
      <c r="C239" s="30">
        <f t="shared" si="138"/>
        <v>66014900</v>
      </c>
      <c r="D239" s="30">
        <f t="shared" si="138"/>
        <v>62766300</v>
      </c>
      <c r="E239" s="30">
        <f t="shared" si="138"/>
        <v>71271700</v>
      </c>
      <c r="F239" s="30">
        <f t="shared" si="138"/>
        <v>66347776</v>
      </c>
      <c r="G239" s="30">
        <f t="shared" si="138"/>
        <v>70696046</v>
      </c>
      <c r="H239" s="30">
        <f t="shared" si="138"/>
        <v>79850642</v>
      </c>
      <c r="I239" s="30">
        <f t="shared" si="138"/>
        <v>78334677</v>
      </c>
      <c r="J239" s="30">
        <f t="shared" si="138"/>
        <v>74379503</v>
      </c>
      <c r="K239" s="30">
        <f t="shared" si="138"/>
        <v>70126059</v>
      </c>
      <c r="L239" s="30">
        <f t="shared" si="138"/>
        <v>95051703</v>
      </c>
      <c r="M239" s="30">
        <f t="shared" si="138"/>
        <v>69973958</v>
      </c>
      <c r="N239" s="30">
        <f>SUBTOTAL(9,N241:N271)</f>
        <v>70810229</v>
      </c>
      <c r="O239" s="30">
        <f t="shared" ref="O239:R239" si="139">SUBTOTAL(9,O241:O271)</f>
        <v>86234550</v>
      </c>
      <c r="P239" s="30">
        <f t="shared" si="139"/>
        <v>86354191</v>
      </c>
      <c r="Q239" s="30">
        <f t="shared" si="139"/>
        <v>98937465</v>
      </c>
      <c r="R239" s="30">
        <f t="shared" si="139"/>
        <v>72175713</v>
      </c>
      <c r="T239" s="111">
        <f t="shared" si="115"/>
        <v>1.7188905385601361E-2</v>
      </c>
      <c r="U239" s="110">
        <f t="shared" si="112"/>
        <v>1194943.2857142857</v>
      </c>
      <c r="W239" s="111">
        <f t="shared" si="108"/>
        <v>-5.0002572675824641E-3</v>
      </c>
      <c r="X239" s="110">
        <f t="shared" si="109"/>
        <v>-2203790</v>
      </c>
    </row>
    <row r="240" spans="1:24">
      <c r="A240" s="24"/>
      <c r="B240" s="24"/>
      <c r="C240" s="24"/>
      <c r="D240" s="24"/>
      <c r="E240" s="24"/>
      <c r="F240" s="24"/>
      <c r="G240" s="24"/>
      <c r="H240" s="24"/>
      <c r="I240" s="24"/>
      <c r="J240" s="24"/>
      <c r="K240" s="24"/>
      <c r="L240" s="24"/>
      <c r="M240" s="24"/>
      <c r="O240" s="30"/>
      <c r="P240" s="30"/>
      <c r="Q240" s="30"/>
      <c r="R240" s="30"/>
      <c r="T240" s="111" t="e">
        <f t="shared" si="115"/>
        <v>#DIV/0!</v>
      </c>
      <c r="U240" s="110">
        <f t="shared" si="112"/>
        <v>0</v>
      </c>
      <c r="W240" s="111" t="e">
        <f t="shared" si="108"/>
        <v>#DIV/0!</v>
      </c>
      <c r="X240" s="110">
        <f t="shared" si="109"/>
        <v>0</v>
      </c>
    </row>
    <row r="241" spans="1:24">
      <c r="A241" s="24" t="s">
        <v>464</v>
      </c>
      <c r="B241" s="24">
        <f>SUBTOTAL(9,B242:B265)</f>
        <v>59940200</v>
      </c>
      <c r="C241" s="24">
        <f t="shared" ref="C241:M241" si="140">SUBTOTAL(9,C242:C265)</f>
        <v>59220000</v>
      </c>
      <c r="D241" s="24">
        <f t="shared" si="140"/>
        <v>56164400</v>
      </c>
      <c r="E241" s="24">
        <f t="shared" si="140"/>
        <v>64598300</v>
      </c>
      <c r="F241" s="24">
        <f t="shared" si="140"/>
        <v>59783192</v>
      </c>
      <c r="G241" s="24">
        <f t="shared" si="140"/>
        <v>63808444</v>
      </c>
      <c r="H241" s="24">
        <f t="shared" si="140"/>
        <v>72521821</v>
      </c>
      <c r="I241" s="24">
        <f t="shared" si="140"/>
        <v>70441496</v>
      </c>
      <c r="J241" s="24">
        <f t="shared" si="140"/>
        <v>65917109</v>
      </c>
      <c r="K241" s="24">
        <f t="shared" si="140"/>
        <v>61793712</v>
      </c>
      <c r="L241" s="24">
        <f t="shared" si="140"/>
        <v>87443923</v>
      </c>
      <c r="M241" s="24">
        <f t="shared" si="140"/>
        <v>62553525</v>
      </c>
      <c r="N241" s="30">
        <f>SUBTOTAL(9,N242:N265)</f>
        <v>62688129</v>
      </c>
      <c r="O241" s="30">
        <f>SUBTOTAL(9,O242:O265)</f>
        <v>76835124</v>
      </c>
      <c r="P241" s="30">
        <f>SUBTOTAL(9,P242:P265)</f>
        <v>74858968</v>
      </c>
      <c r="Q241" s="30">
        <f>SUBTOTAL(9,Q242:Q265)</f>
        <v>89350650</v>
      </c>
      <c r="R241" s="30">
        <f>SUBTOTAL(9,R242:R265)</f>
        <v>63377646</v>
      </c>
      <c r="T241" s="111">
        <f t="shared" si="115"/>
        <v>1.5423258882230728E-2</v>
      </c>
      <c r="U241" s="110">
        <f t="shared" si="112"/>
        <v>956729.85714285716</v>
      </c>
      <c r="W241" s="111">
        <f t="shared" si="108"/>
        <v>-6.5264125070000345E-3</v>
      </c>
      <c r="X241" s="110">
        <f t="shared" si="109"/>
        <v>-2539463</v>
      </c>
    </row>
    <row r="242" spans="1:24">
      <c r="A242" t="s">
        <v>465</v>
      </c>
      <c r="B242" s="25">
        <v>20061400</v>
      </c>
      <c r="C242" s="25">
        <v>17219400</v>
      </c>
      <c r="D242" s="25">
        <v>18017100</v>
      </c>
      <c r="E242" s="25">
        <v>20528200</v>
      </c>
      <c r="F242" s="25">
        <v>17508842</v>
      </c>
      <c r="G242" s="25">
        <v>19706827</v>
      </c>
      <c r="H242" s="25">
        <v>21840094</v>
      </c>
      <c r="I242" s="25">
        <v>22733400</v>
      </c>
      <c r="J242" s="25">
        <v>21144729</v>
      </c>
      <c r="K242" s="25">
        <v>19664289</v>
      </c>
      <c r="L242" s="25">
        <v>31538843</v>
      </c>
      <c r="M242" s="25">
        <v>16174143</v>
      </c>
      <c r="N242" s="30">
        <v>21549445</v>
      </c>
      <c r="O242" s="30">
        <v>27016958</v>
      </c>
      <c r="P242" s="30">
        <v>22937836</v>
      </c>
      <c r="Q242" s="30">
        <v>27156053</v>
      </c>
      <c r="R242" s="30">
        <v>17584168</v>
      </c>
      <c r="T242" s="111">
        <f t="shared" si="115"/>
        <v>2.9770833384320738E-2</v>
      </c>
      <c r="U242" s="110">
        <f t="shared" si="112"/>
        <v>560761.28571428568</v>
      </c>
      <c r="W242" s="111">
        <f t="shared" si="108"/>
        <v>-3.0264524620144062E-2</v>
      </c>
      <c r="X242" s="110">
        <f t="shared" si="109"/>
        <v>-3560561</v>
      </c>
    </row>
    <row r="243" spans="1:24">
      <c r="A243" t="s">
        <v>466</v>
      </c>
      <c r="B243" s="25">
        <v>18119900</v>
      </c>
      <c r="C243" s="25">
        <v>15699700</v>
      </c>
      <c r="D243" s="25">
        <v>13917900</v>
      </c>
      <c r="E243" s="25">
        <v>13698400</v>
      </c>
      <c r="F243" s="25">
        <v>16110818</v>
      </c>
      <c r="G243" s="25">
        <v>13772151</v>
      </c>
      <c r="H243" s="25">
        <v>17152527</v>
      </c>
      <c r="I243" s="25">
        <v>17520242</v>
      </c>
      <c r="J243" s="25">
        <v>13553253</v>
      </c>
      <c r="K243" s="25">
        <v>11270170</v>
      </c>
      <c r="L243" s="25">
        <v>20497299</v>
      </c>
      <c r="M243" s="25">
        <v>17868573</v>
      </c>
      <c r="N243" s="30">
        <v>10214980</v>
      </c>
      <c r="O243" s="30">
        <v>12069920</v>
      </c>
      <c r="P243" s="30">
        <v>14643526</v>
      </c>
      <c r="Q243" s="30">
        <v>25020797</v>
      </c>
      <c r="R243" s="30">
        <v>16025610</v>
      </c>
      <c r="T243" s="111">
        <f t="shared" si="115"/>
        <v>-2.0783135374283224E-2</v>
      </c>
      <c r="U243" s="110">
        <f t="shared" si="112"/>
        <v>-306635.28571428574</v>
      </c>
      <c r="W243" s="111">
        <f t="shared" si="108"/>
        <v>2.8320524348471654E-2</v>
      </c>
      <c r="X243" s="110">
        <f t="shared" si="109"/>
        <v>2472357</v>
      </c>
    </row>
    <row r="244" spans="1:24">
      <c r="A244" t="s">
        <v>467</v>
      </c>
      <c r="B244" s="25">
        <v>1836000</v>
      </c>
      <c r="C244" s="25">
        <v>2539800</v>
      </c>
      <c r="D244" s="25">
        <v>1952900</v>
      </c>
      <c r="E244" s="25">
        <v>2159500</v>
      </c>
      <c r="F244" s="25">
        <v>1846440</v>
      </c>
      <c r="G244" s="25">
        <v>2264118</v>
      </c>
      <c r="H244" s="25">
        <v>2660992</v>
      </c>
      <c r="I244" s="25">
        <v>2559312</v>
      </c>
      <c r="J244" s="25">
        <v>2825776</v>
      </c>
      <c r="K244" s="25">
        <v>1247434</v>
      </c>
      <c r="L244" s="25">
        <v>1496059</v>
      </c>
      <c r="M244" s="25">
        <v>2229096</v>
      </c>
      <c r="N244" s="30">
        <v>1072009</v>
      </c>
      <c r="O244" s="30">
        <v>1247515</v>
      </c>
      <c r="P244" s="30">
        <v>1690822</v>
      </c>
      <c r="Q244" s="30">
        <v>1400023</v>
      </c>
      <c r="R244" s="30">
        <v>2202453</v>
      </c>
      <c r="T244" s="111">
        <f t="shared" si="115"/>
        <v>1.5359285401745026E-2</v>
      </c>
      <c r="U244" s="110">
        <f t="shared" si="112"/>
        <v>40853.714285714283</v>
      </c>
      <c r="W244" s="111">
        <f t="shared" si="108"/>
        <v>-4.0684445620709386E-2</v>
      </c>
      <c r="X244" s="110">
        <f t="shared" si="109"/>
        <v>-623323</v>
      </c>
    </row>
    <row r="245" spans="1:24">
      <c r="A245" t="s">
        <v>468</v>
      </c>
      <c r="B245" s="25">
        <v>1260100</v>
      </c>
      <c r="C245" s="25">
        <v>597300</v>
      </c>
      <c r="D245" s="25">
        <v>2904100</v>
      </c>
      <c r="E245" s="25">
        <v>1711100</v>
      </c>
      <c r="F245" s="25">
        <v>872412</v>
      </c>
      <c r="G245" s="25">
        <v>1311415</v>
      </c>
      <c r="H245" s="25">
        <v>1535399</v>
      </c>
      <c r="I245" s="25">
        <v>1820350</v>
      </c>
      <c r="J245" s="25">
        <v>2334761</v>
      </c>
      <c r="K245" s="25">
        <v>3789915</v>
      </c>
      <c r="L245" s="25">
        <v>2371995</v>
      </c>
      <c r="M245" s="25">
        <v>2058710</v>
      </c>
      <c r="N245" s="30">
        <v>1643264</v>
      </c>
      <c r="O245" s="30">
        <v>1054958</v>
      </c>
      <c r="P245" s="30">
        <v>1270338</v>
      </c>
      <c r="Q245" s="30">
        <v>2050786</v>
      </c>
      <c r="R245" s="30">
        <v>1677567</v>
      </c>
      <c r="T245" s="111">
        <f t="shared" si="115"/>
        <v>0.21500638260583327</v>
      </c>
      <c r="U245" s="110">
        <f t="shared" si="112"/>
        <v>248208.71428571429</v>
      </c>
      <c r="W245" s="111">
        <f t="shared" si="108"/>
        <v>-5.3603975354386102E-2</v>
      </c>
      <c r="X245" s="110">
        <f t="shared" si="109"/>
        <v>-657194</v>
      </c>
    </row>
    <row r="246" spans="1:24">
      <c r="A246" t="s">
        <v>469</v>
      </c>
      <c r="B246" s="25">
        <v>2514600</v>
      </c>
      <c r="C246" s="25">
        <v>2573500</v>
      </c>
      <c r="D246" s="25">
        <v>2737000</v>
      </c>
      <c r="E246" s="25">
        <v>3284800</v>
      </c>
      <c r="F246" s="25">
        <v>1701734</v>
      </c>
      <c r="G246" s="25">
        <v>4970877</v>
      </c>
      <c r="H246" s="25">
        <v>3897863</v>
      </c>
      <c r="I246" s="25">
        <v>4306879</v>
      </c>
      <c r="J246" s="25">
        <v>4401496</v>
      </c>
      <c r="K246" s="25">
        <v>5609619</v>
      </c>
      <c r="L246" s="25">
        <v>6388867</v>
      </c>
      <c r="M246" s="25">
        <v>6194508</v>
      </c>
      <c r="N246" s="30">
        <v>5735616</v>
      </c>
      <c r="O246" s="30">
        <v>6632814</v>
      </c>
      <c r="P246" s="30">
        <v>6488291</v>
      </c>
      <c r="Q246" s="30">
        <v>6819512</v>
      </c>
      <c r="R246" s="30">
        <v>7016428</v>
      </c>
      <c r="T246" s="111">
        <f t="shared" si="115"/>
        <v>7.9683815361225152E-2</v>
      </c>
      <c r="U246" s="110">
        <f t="shared" si="112"/>
        <v>261142.28571428571</v>
      </c>
      <c r="W246" s="111">
        <f t="shared" si="108"/>
        <v>8.0818144534362313E-2</v>
      </c>
      <c r="X246" s="110">
        <f t="shared" si="109"/>
        <v>2614932</v>
      </c>
    </row>
    <row r="247" spans="1:24">
      <c r="A247" t="s">
        <v>470</v>
      </c>
      <c r="B247" s="25">
        <v>1437600</v>
      </c>
      <c r="C247" s="25">
        <v>1406200</v>
      </c>
      <c r="D247" s="25">
        <v>1678300</v>
      </c>
      <c r="E247" s="25">
        <v>1734800</v>
      </c>
      <c r="F247" s="25">
        <v>2012271</v>
      </c>
      <c r="G247" s="25">
        <v>2042920</v>
      </c>
      <c r="H247" s="25">
        <v>2664089</v>
      </c>
      <c r="I247" s="25">
        <v>2742008</v>
      </c>
      <c r="J247" s="25">
        <v>2770002</v>
      </c>
      <c r="K247" s="25">
        <v>3035346</v>
      </c>
      <c r="L247" s="25">
        <v>3416038</v>
      </c>
      <c r="M247" s="25">
        <v>2908641</v>
      </c>
      <c r="N247" s="30">
        <v>3092162</v>
      </c>
      <c r="O247" s="30">
        <v>3224459</v>
      </c>
      <c r="P247" s="30">
        <v>3203138</v>
      </c>
      <c r="Q247" s="30">
        <v>3839720</v>
      </c>
      <c r="R247" s="30">
        <v>3374267</v>
      </c>
      <c r="T247" s="111">
        <f t="shared" si="115"/>
        <v>0.10169621045606281</v>
      </c>
      <c r="U247" s="110">
        <f t="shared" si="112"/>
        <v>194828.85714285713</v>
      </c>
      <c r="W247" s="111">
        <f t="shared" si="108"/>
        <v>3.3435145171810898E-2</v>
      </c>
      <c r="X247" s="110">
        <f t="shared" si="109"/>
        <v>604265</v>
      </c>
    </row>
    <row r="248" spans="1:24">
      <c r="A248" t="s">
        <v>471</v>
      </c>
      <c r="B248" s="25">
        <v>1085400</v>
      </c>
      <c r="C248" s="25">
        <v>1132600</v>
      </c>
      <c r="D248" s="25">
        <v>1457700</v>
      </c>
      <c r="E248" s="25">
        <v>1499000</v>
      </c>
      <c r="F248" s="25">
        <v>1388194</v>
      </c>
      <c r="G248" s="25">
        <v>1643955</v>
      </c>
      <c r="H248" s="25">
        <v>1204406</v>
      </c>
      <c r="I248" s="25">
        <v>1593708</v>
      </c>
      <c r="J248" s="25">
        <v>1607299</v>
      </c>
      <c r="K248" s="25">
        <v>1073632</v>
      </c>
      <c r="L248" s="25">
        <v>1637709</v>
      </c>
      <c r="M248" s="25">
        <v>1345832</v>
      </c>
      <c r="N248" s="30">
        <v>1192987</v>
      </c>
      <c r="O248" s="30">
        <v>1425340</v>
      </c>
      <c r="P248" s="30">
        <v>1161203</v>
      </c>
      <c r="Q248" s="30">
        <v>1500114</v>
      </c>
      <c r="R248" s="30">
        <v>1369169</v>
      </c>
      <c r="T248" s="111">
        <f t="shared" si="115"/>
        <v>5.1276991880886413E-2</v>
      </c>
      <c r="U248" s="110">
        <f t="shared" si="112"/>
        <v>67814.142857142855</v>
      </c>
      <c r="W248" s="111">
        <f t="shared" si="108"/>
        <v>-2.6371232959676472E-2</v>
      </c>
      <c r="X248" s="110">
        <f t="shared" si="109"/>
        <v>-238130</v>
      </c>
    </row>
    <row r="249" spans="1:24">
      <c r="A249" t="s">
        <v>472</v>
      </c>
      <c r="B249" s="25">
        <v>9355700</v>
      </c>
      <c r="C249" s="25">
        <v>11127200</v>
      </c>
      <c r="D249" s="25">
        <v>9359000</v>
      </c>
      <c r="E249" s="25">
        <v>14535000</v>
      </c>
      <c r="F249" s="25">
        <v>12537623</v>
      </c>
      <c r="G249" s="25">
        <v>12703482</v>
      </c>
      <c r="H249" s="25">
        <v>13798053</v>
      </c>
      <c r="I249" s="25">
        <v>8316446</v>
      </c>
      <c r="J249" s="25">
        <v>8293165</v>
      </c>
      <c r="K249" s="25">
        <v>7781297</v>
      </c>
      <c r="L249" s="25">
        <v>11241403</v>
      </c>
      <c r="M249" s="25">
        <v>8085204</v>
      </c>
      <c r="N249" s="30">
        <v>9194649</v>
      </c>
      <c r="O249" s="30">
        <v>15093662</v>
      </c>
      <c r="P249" s="30">
        <v>12348333</v>
      </c>
      <c r="Q249" s="30">
        <v>14525355</v>
      </c>
      <c r="R249" s="30">
        <v>9548283</v>
      </c>
      <c r="T249" s="111">
        <f t="shared" si="115"/>
        <v>-4.1124860664880969E-2</v>
      </c>
      <c r="U249" s="110">
        <f t="shared" si="112"/>
        <v>-404862.14285714284</v>
      </c>
      <c r="W249" s="111">
        <f t="shared" si="108"/>
        <v>2.3766299777734146E-2</v>
      </c>
      <c r="X249" s="110">
        <f t="shared" si="109"/>
        <v>1255118</v>
      </c>
    </row>
    <row r="250" spans="1:24">
      <c r="A250" t="s">
        <v>473</v>
      </c>
      <c r="B250" s="25">
        <v>317500</v>
      </c>
      <c r="C250" s="25">
        <v>512500</v>
      </c>
      <c r="D250" s="25">
        <v>428400</v>
      </c>
      <c r="E250" s="25">
        <v>454300</v>
      </c>
      <c r="F250" s="25">
        <v>374248</v>
      </c>
      <c r="G250" s="25">
        <v>218410</v>
      </c>
      <c r="H250" s="25">
        <v>461903</v>
      </c>
      <c r="I250" s="25">
        <v>366009</v>
      </c>
      <c r="J250" s="25">
        <v>231900</v>
      </c>
      <c r="K250" s="25">
        <v>181550</v>
      </c>
      <c r="L250" s="25">
        <v>290659</v>
      </c>
      <c r="M250" s="25">
        <v>222348</v>
      </c>
      <c r="N250" s="30">
        <v>211202</v>
      </c>
      <c r="O250" s="30">
        <v>194254</v>
      </c>
      <c r="P250" s="30">
        <v>241257</v>
      </c>
      <c r="Q250" s="30">
        <v>233565</v>
      </c>
      <c r="R250" s="30">
        <v>239348</v>
      </c>
      <c r="T250" s="111">
        <f t="shared" si="115"/>
        <v>-0.10710378353306382</v>
      </c>
      <c r="U250" s="110">
        <f t="shared" si="112"/>
        <v>-40085.714285714283</v>
      </c>
      <c r="W250" s="111">
        <f t="shared" si="108"/>
        <v>5.2826233725695726E-3</v>
      </c>
      <c r="X250" s="110">
        <f t="shared" si="109"/>
        <v>7448</v>
      </c>
    </row>
    <row r="251" spans="1:24">
      <c r="A251" t="s">
        <v>474</v>
      </c>
      <c r="B251" s="25">
        <v>3205900</v>
      </c>
      <c r="C251" s="25">
        <v>4670700</v>
      </c>
      <c r="D251" s="25">
        <v>3290700</v>
      </c>
      <c r="E251" s="25">
        <v>3817600</v>
      </c>
      <c r="F251" s="25">
        <v>810530</v>
      </c>
      <c r="G251" s="25">
        <v>334227</v>
      </c>
      <c r="H251" s="25">
        <v>988585</v>
      </c>
      <c r="I251" s="25">
        <v>423493</v>
      </c>
      <c r="J251" s="25">
        <v>7489</v>
      </c>
      <c r="K251" s="25">
        <v>1891</v>
      </c>
      <c r="L251" s="25">
        <v>511860</v>
      </c>
      <c r="M251" s="25" t="s">
        <v>4</v>
      </c>
      <c r="N251" s="30">
        <v>380051</v>
      </c>
      <c r="O251" s="30">
        <v>131214</v>
      </c>
      <c r="P251" s="30">
        <v>47</v>
      </c>
      <c r="Q251" s="30">
        <v>320555</v>
      </c>
      <c r="R251" s="30">
        <v>0</v>
      </c>
      <c r="T251" s="111">
        <f t="shared" si="115"/>
        <v>-0.60123203197230279</v>
      </c>
      <c r="U251" s="110">
        <f t="shared" si="112"/>
        <v>-666173</v>
      </c>
      <c r="W251" s="111">
        <f t="shared" si="108"/>
        <v>-1</v>
      </c>
      <c r="X251" s="110">
        <f t="shared" si="109"/>
        <v>-7489</v>
      </c>
    </row>
    <row r="252" spans="1:24">
      <c r="A252" t="s">
        <v>475</v>
      </c>
      <c r="B252" s="25">
        <v>0</v>
      </c>
      <c r="C252" s="25">
        <v>0</v>
      </c>
      <c r="D252" s="25">
        <v>0</v>
      </c>
      <c r="E252" s="25">
        <v>0</v>
      </c>
      <c r="F252" s="25">
        <v>3805639</v>
      </c>
      <c r="G252" s="25">
        <v>3988258</v>
      </c>
      <c r="H252" s="25">
        <v>4238118</v>
      </c>
      <c r="I252" s="25">
        <v>4378378</v>
      </c>
      <c r="J252" s="25">
        <v>4359418</v>
      </c>
      <c r="K252" s="25">
        <v>3798244</v>
      </c>
      <c r="L252" s="25">
        <v>3421629</v>
      </c>
      <c r="M252" s="25">
        <v>3325865</v>
      </c>
      <c r="N252" s="30">
        <v>3312282</v>
      </c>
      <c r="O252" s="30">
        <v>3277826</v>
      </c>
      <c r="P252" s="30">
        <v>3334541</v>
      </c>
      <c r="Q252" s="30">
        <v>3393680</v>
      </c>
      <c r="R252" s="30">
        <v>3284095</v>
      </c>
      <c r="T252" s="111" t="e">
        <f t="shared" si="115"/>
        <v>#DIV/0!</v>
      </c>
      <c r="U252" s="110">
        <f t="shared" si="112"/>
        <v>622774</v>
      </c>
      <c r="W252" s="111">
        <f t="shared" si="108"/>
        <v>-4.6110943383003256E-2</v>
      </c>
      <c r="X252" s="110">
        <f t="shared" si="109"/>
        <v>-1075323</v>
      </c>
    </row>
    <row r="253" spans="1:24">
      <c r="A253" t="s">
        <v>476</v>
      </c>
      <c r="B253" s="25">
        <v>155300</v>
      </c>
      <c r="C253" s="25">
        <v>155400</v>
      </c>
      <c r="D253" s="25">
        <v>165300</v>
      </c>
      <c r="E253" s="25">
        <v>293400</v>
      </c>
      <c r="F253" s="25">
        <v>14320</v>
      </c>
      <c r="G253" s="25">
        <v>20896</v>
      </c>
      <c r="H253" s="25">
        <v>23310</v>
      </c>
      <c r="I253" s="25">
        <v>19915</v>
      </c>
      <c r="J253" s="25">
        <v>18504</v>
      </c>
      <c r="K253" s="25">
        <v>7594</v>
      </c>
      <c r="L253" s="25">
        <v>11808</v>
      </c>
      <c r="M253" s="25">
        <v>13189</v>
      </c>
      <c r="N253" s="30">
        <v>7378</v>
      </c>
      <c r="O253" s="30">
        <v>7286</v>
      </c>
      <c r="P253" s="30">
        <v>6005</v>
      </c>
      <c r="Q253" s="30">
        <v>9343</v>
      </c>
      <c r="R253" s="30">
        <v>9886</v>
      </c>
      <c r="T253" s="111">
        <f t="shared" si="115"/>
        <v>-0.2621407687531504</v>
      </c>
      <c r="U253" s="110">
        <f t="shared" si="112"/>
        <v>-19556.571428571428</v>
      </c>
      <c r="W253" s="111">
        <f t="shared" si="108"/>
        <v>-9.9205281744859541E-2</v>
      </c>
      <c r="X253" s="110">
        <f t="shared" si="109"/>
        <v>-8618</v>
      </c>
    </row>
    <row r="254" spans="1:24">
      <c r="A254" t="s">
        <v>477</v>
      </c>
      <c r="B254" s="25">
        <v>0</v>
      </c>
      <c r="C254" s="25">
        <v>0</v>
      </c>
      <c r="D254" s="25">
        <v>0</v>
      </c>
      <c r="E254" s="25">
        <v>0</v>
      </c>
      <c r="F254" s="25">
        <v>153890</v>
      </c>
      <c r="G254" s="25">
        <v>115659</v>
      </c>
      <c r="H254" s="25">
        <v>112585</v>
      </c>
      <c r="I254" s="25">
        <v>126956</v>
      </c>
      <c r="J254" s="25">
        <v>104692</v>
      </c>
      <c r="K254" s="25">
        <v>94271</v>
      </c>
      <c r="L254" s="25">
        <v>138803</v>
      </c>
      <c r="M254" s="25">
        <v>205143</v>
      </c>
      <c r="N254" s="30">
        <v>85404</v>
      </c>
      <c r="O254" s="30">
        <v>137030</v>
      </c>
      <c r="P254" s="30">
        <v>157360</v>
      </c>
      <c r="Q254" s="30">
        <v>140395</v>
      </c>
      <c r="R254" s="30">
        <v>121920</v>
      </c>
      <c r="T254" s="111" t="e">
        <f t="shared" si="115"/>
        <v>#DIV/0!</v>
      </c>
      <c r="U254" s="110">
        <f t="shared" si="112"/>
        <v>14956</v>
      </c>
      <c r="W254" s="111">
        <f t="shared" si="108"/>
        <v>2.5715479259926122E-2</v>
      </c>
      <c r="X254" s="110">
        <f t="shared" si="109"/>
        <v>17228</v>
      </c>
    </row>
    <row r="255" spans="1:24">
      <c r="A255" t="s">
        <v>478</v>
      </c>
      <c r="B255" s="25">
        <v>105600</v>
      </c>
      <c r="C255" s="25">
        <v>1117200</v>
      </c>
      <c r="D255" s="25">
        <v>-255300</v>
      </c>
      <c r="E255" s="25">
        <v>63700</v>
      </c>
      <c r="F255" s="25">
        <v>118338</v>
      </c>
      <c r="G255" s="25">
        <v>116989</v>
      </c>
      <c r="H255" s="25">
        <v>125267</v>
      </c>
      <c r="I255" s="25">
        <v>117912</v>
      </c>
      <c r="J255" s="25">
        <v>113175</v>
      </c>
      <c r="K255" s="25">
        <v>78596</v>
      </c>
      <c r="L255" s="25">
        <v>168545</v>
      </c>
      <c r="M255" s="25">
        <v>122735</v>
      </c>
      <c r="N255" s="30">
        <v>72591</v>
      </c>
      <c r="O255" s="30">
        <v>95898</v>
      </c>
      <c r="P255" s="30">
        <v>271015</v>
      </c>
      <c r="Q255" s="30">
        <v>151359</v>
      </c>
      <c r="R255" s="30">
        <v>111460</v>
      </c>
      <c r="T255" s="111">
        <f t="shared" si="115"/>
        <v>-0.27898275232717928</v>
      </c>
      <c r="U255" s="110">
        <f t="shared" si="112"/>
        <v>-143432.14285714287</v>
      </c>
      <c r="W255" s="111">
        <f t="shared" si="108"/>
        <v>-2.5416829702702426E-3</v>
      </c>
      <c r="X255" s="110">
        <f t="shared" si="109"/>
        <v>-1715</v>
      </c>
    </row>
    <row r="256" spans="1:24">
      <c r="A256" t="s">
        <v>479</v>
      </c>
      <c r="B256" s="25">
        <v>0</v>
      </c>
      <c r="C256" s="25">
        <v>0</v>
      </c>
      <c r="D256" s="25">
        <v>0</v>
      </c>
      <c r="E256" s="25">
        <v>0</v>
      </c>
      <c r="F256" s="25">
        <v>39380</v>
      </c>
      <c r="G256" s="25">
        <v>38711</v>
      </c>
      <c r="H256" s="25">
        <v>30139</v>
      </c>
      <c r="I256" s="25">
        <v>49900</v>
      </c>
      <c r="J256" s="25">
        <v>32700</v>
      </c>
      <c r="K256" s="25">
        <v>41779</v>
      </c>
      <c r="L256" s="25">
        <v>71780</v>
      </c>
      <c r="M256" s="25">
        <v>50000</v>
      </c>
      <c r="N256" s="30">
        <v>65577</v>
      </c>
      <c r="O256" s="30">
        <v>48514</v>
      </c>
      <c r="P256" s="30">
        <v>35528</v>
      </c>
      <c r="Q256" s="30">
        <v>50000</v>
      </c>
      <c r="R256" s="30">
        <v>50000</v>
      </c>
      <c r="T256" s="111" t="e">
        <f t="shared" si="115"/>
        <v>#DIV/0!</v>
      </c>
      <c r="U256" s="110">
        <f t="shared" si="112"/>
        <v>4671.4285714285716</v>
      </c>
      <c r="W256" s="111">
        <f t="shared" si="108"/>
        <v>7.3339326520628578E-2</v>
      </c>
      <c r="X256" s="110">
        <f t="shared" si="109"/>
        <v>17300</v>
      </c>
    </row>
    <row r="257" spans="1:24">
      <c r="A257" s="25" t="s">
        <v>981</v>
      </c>
      <c r="B257" s="25"/>
      <c r="C257" s="25"/>
      <c r="D257" s="25"/>
      <c r="E257" s="25"/>
      <c r="F257" s="25"/>
      <c r="G257" s="25"/>
      <c r="H257" s="25"/>
      <c r="I257" s="25"/>
      <c r="J257" s="25"/>
      <c r="K257" s="25"/>
      <c r="L257" s="25"/>
      <c r="M257" s="25"/>
      <c r="N257" s="30">
        <v>0</v>
      </c>
      <c r="O257" s="30">
        <v>0</v>
      </c>
      <c r="P257" s="30">
        <v>0</v>
      </c>
      <c r="Q257" s="30">
        <v>751494</v>
      </c>
      <c r="R257" s="30">
        <v>0</v>
      </c>
      <c r="T257" s="111" t="e">
        <f t="shared" si="115"/>
        <v>#DIV/0!</v>
      </c>
      <c r="U257" s="110">
        <f t="shared" si="112"/>
        <v>0</v>
      </c>
      <c r="W257" s="111" t="e">
        <f t="shared" si="108"/>
        <v>#DIV/0!</v>
      </c>
      <c r="X257" s="110">
        <f t="shared" si="109"/>
        <v>0</v>
      </c>
    </row>
    <row r="258" spans="1:24">
      <c r="A258" s="25" t="s">
        <v>982</v>
      </c>
      <c r="B258" s="25">
        <v>0</v>
      </c>
      <c r="C258" s="25">
        <v>0</v>
      </c>
      <c r="D258" s="25">
        <v>0</v>
      </c>
      <c r="E258" s="25">
        <v>0</v>
      </c>
      <c r="F258" s="25">
        <v>0</v>
      </c>
      <c r="G258" s="25">
        <v>0</v>
      </c>
      <c r="H258" s="25">
        <v>0</v>
      </c>
      <c r="I258" s="25">
        <v>544</v>
      </c>
      <c r="J258" s="25">
        <v>0</v>
      </c>
      <c r="K258" s="25" t="s">
        <v>4</v>
      </c>
      <c r="L258" s="25" t="s">
        <v>4</v>
      </c>
      <c r="M258" s="25" t="s">
        <v>4</v>
      </c>
      <c r="N258" s="30"/>
      <c r="O258" s="30"/>
      <c r="P258" s="30"/>
      <c r="Q258" s="30"/>
      <c r="R258" s="30"/>
      <c r="T258" s="111"/>
      <c r="U258" s="110">
        <f t="shared" si="112"/>
        <v>0</v>
      </c>
      <c r="W258" s="111" t="e">
        <f t="shared" si="108"/>
        <v>#DIV/0!</v>
      </c>
      <c r="X258" s="110">
        <f t="shared" si="109"/>
        <v>0</v>
      </c>
    </row>
    <row r="259" spans="1:24">
      <c r="A259" t="s">
        <v>480</v>
      </c>
      <c r="B259" s="25">
        <v>169600</v>
      </c>
      <c r="C259" s="25">
        <v>4000</v>
      </c>
      <c r="D259" s="25">
        <v>42200</v>
      </c>
      <c r="E259" s="25">
        <v>214600</v>
      </c>
      <c r="F259" s="25">
        <v>11172</v>
      </c>
      <c r="G259" s="25">
        <v>14622</v>
      </c>
      <c r="H259" s="25">
        <v>23547</v>
      </c>
      <c r="I259" s="25">
        <v>28633</v>
      </c>
      <c r="J259" s="25">
        <v>14171</v>
      </c>
      <c r="K259" s="25">
        <v>2194</v>
      </c>
      <c r="L259" s="25">
        <v>245085</v>
      </c>
      <c r="M259" s="25">
        <v>286258</v>
      </c>
      <c r="N259" s="30">
        <v>4156</v>
      </c>
      <c r="O259" s="30">
        <v>5481</v>
      </c>
      <c r="P259" s="30">
        <v>0</v>
      </c>
      <c r="Q259" s="30">
        <v>267665</v>
      </c>
      <c r="R259" s="30">
        <v>297308</v>
      </c>
      <c r="T259" s="111">
        <f t="shared" si="115"/>
        <v>0.19805626690935685</v>
      </c>
      <c r="U259" s="110">
        <f t="shared" si="112"/>
        <v>1453</v>
      </c>
      <c r="W259" s="111">
        <f t="shared" si="108"/>
        <v>0.66073759154964429</v>
      </c>
      <c r="X259" s="110">
        <f t="shared" si="109"/>
        <v>283137</v>
      </c>
    </row>
    <row r="260" spans="1:24">
      <c r="A260" t="s">
        <v>481</v>
      </c>
      <c r="B260" s="25">
        <v>0</v>
      </c>
      <c r="C260" s="25">
        <v>0</v>
      </c>
      <c r="D260" s="25">
        <v>0</v>
      </c>
      <c r="E260" s="25">
        <v>0</v>
      </c>
      <c r="F260" s="25">
        <v>0</v>
      </c>
      <c r="G260" s="25">
        <v>0</v>
      </c>
      <c r="H260" s="25">
        <v>1166480</v>
      </c>
      <c r="I260" s="25">
        <v>2682514</v>
      </c>
      <c r="J260" s="25">
        <v>3368633</v>
      </c>
      <c r="K260" s="25">
        <v>3517221</v>
      </c>
      <c r="L260" s="25">
        <v>3203452</v>
      </c>
      <c r="M260" s="25">
        <v>916447</v>
      </c>
      <c r="N260" s="30">
        <v>4272310</v>
      </c>
      <c r="O260" s="30">
        <v>4585870</v>
      </c>
      <c r="P260" s="30">
        <v>4978787</v>
      </c>
      <c r="Q260" s="30">
        <v>413114</v>
      </c>
      <c r="R260" s="30">
        <v>0</v>
      </c>
      <c r="T260" s="111" t="e">
        <f t="shared" si="115"/>
        <v>#DIV/0!</v>
      </c>
      <c r="U260" s="110">
        <f t="shared" si="112"/>
        <v>481233.28571428574</v>
      </c>
      <c r="W260" s="111">
        <f t="shared" si="108"/>
        <v>-1</v>
      </c>
      <c r="X260" s="110">
        <f t="shared" si="109"/>
        <v>-3368633</v>
      </c>
    </row>
    <row r="261" spans="1:24">
      <c r="A261" t="s">
        <v>482</v>
      </c>
      <c r="B261" s="25">
        <v>0</v>
      </c>
      <c r="C261" s="25">
        <v>0</v>
      </c>
      <c r="D261" s="25">
        <v>0</v>
      </c>
      <c r="E261" s="25">
        <v>0</v>
      </c>
      <c r="F261" s="25">
        <v>0</v>
      </c>
      <c r="G261" s="25">
        <v>0</v>
      </c>
      <c r="H261" s="25">
        <v>0</v>
      </c>
      <c r="I261" s="25" t="s">
        <v>4</v>
      </c>
      <c r="J261" s="25">
        <v>16583</v>
      </c>
      <c r="K261" s="25">
        <v>7381</v>
      </c>
      <c r="L261" s="25">
        <v>10417</v>
      </c>
      <c r="M261" s="25">
        <v>4500</v>
      </c>
      <c r="N261" s="30">
        <v>9437</v>
      </c>
      <c r="O261" s="30">
        <v>25815</v>
      </c>
      <c r="P261" s="30">
        <v>0</v>
      </c>
      <c r="Q261" s="30">
        <v>1000</v>
      </c>
      <c r="R261" s="30">
        <v>1000</v>
      </c>
      <c r="T261" s="111" t="e">
        <f t="shared" si="115"/>
        <v>#DIV/0!</v>
      </c>
      <c r="U261" s="110">
        <f t="shared" si="112"/>
        <v>2369</v>
      </c>
      <c r="W261" s="111">
        <f t="shared" si="108"/>
        <v>-0.37378593681917693</v>
      </c>
      <c r="X261" s="110">
        <f t="shared" si="109"/>
        <v>-15583</v>
      </c>
    </row>
    <row r="262" spans="1:24">
      <c r="A262" t="s">
        <v>483</v>
      </c>
      <c r="B262" s="25">
        <v>315600</v>
      </c>
      <c r="C262" s="25">
        <v>464500</v>
      </c>
      <c r="D262" s="25">
        <v>469100</v>
      </c>
      <c r="E262" s="25">
        <v>603900</v>
      </c>
      <c r="F262" s="25">
        <v>477341</v>
      </c>
      <c r="G262" s="25">
        <v>544927</v>
      </c>
      <c r="H262" s="25">
        <v>598464</v>
      </c>
      <c r="I262" s="25">
        <v>654897</v>
      </c>
      <c r="J262" s="25">
        <v>719363</v>
      </c>
      <c r="K262" s="25">
        <v>591289</v>
      </c>
      <c r="L262" s="25">
        <v>781672</v>
      </c>
      <c r="M262" s="25">
        <v>542333</v>
      </c>
      <c r="N262" s="30">
        <v>572629</v>
      </c>
      <c r="O262" s="30">
        <v>560310</v>
      </c>
      <c r="P262" s="30">
        <v>657814</v>
      </c>
      <c r="Q262" s="30">
        <v>742475</v>
      </c>
      <c r="R262" s="30">
        <v>450090</v>
      </c>
      <c r="T262" s="111">
        <f t="shared" si="115"/>
        <v>6.4479942344147112E-2</v>
      </c>
      <c r="U262" s="110">
        <f t="shared" si="112"/>
        <v>36409</v>
      </c>
      <c r="W262" s="111">
        <f t="shared" ref="W262:W325" si="141">(R262/J262)^(1/6)-1</f>
        <v>-7.5177164716624834E-2</v>
      </c>
      <c r="X262" s="110">
        <f t="shared" ref="X262:X325" si="142">R262-J262</f>
        <v>-269273</v>
      </c>
    </row>
    <row r="263" spans="1:24">
      <c r="A263" t="s">
        <v>484</v>
      </c>
      <c r="B263" s="25"/>
      <c r="C263" s="25"/>
      <c r="D263" s="25"/>
      <c r="E263" s="25"/>
      <c r="F263" s="25"/>
      <c r="G263" s="25"/>
      <c r="H263" s="25"/>
      <c r="I263" s="25"/>
      <c r="J263" s="25"/>
      <c r="K263" s="25"/>
      <c r="L263" s="25"/>
      <c r="M263" s="25"/>
      <c r="N263" s="30">
        <v>0</v>
      </c>
      <c r="O263" s="30">
        <v>0</v>
      </c>
      <c r="P263" s="30">
        <v>1388662</v>
      </c>
      <c r="Q263" s="30">
        <v>561454</v>
      </c>
      <c r="R263" s="30">
        <v>0</v>
      </c>
      <c r="T263" s="111" t="e">
        <f t="shared" si="115"/>
        <v>#DIV/0!</v>
      </c>
      <c r="U263" s="110">
        <f t="shared" si="112"/>
        <v>0</v>
      </c>
      <c r="W263" s="111" t="e">
        <f t="shared" si="141"/>
        <v>#DIV/0!</v>
      </c>
      <c r="X263" s="110">
        <f t="shared" si="142"/>
        <v>0</v>
      </c>
    </row>
    <row r="264" spans="1:24">
      <c r="A264" t="s">
        <v>485</v>
      </c>
      <c r="B264" s="25"/>
      <c r="C264" s="25"/>
      <c r="D264" s="25"/>
      <c r="E264" s="25"/>
      <c r="F264" s="25"/>
      <c r="G264" s="25"/>
      <c r="H264" s="25"/>
      <c r="I264" s="25"/>
      <c r="J264" s="25"/>
      <c r="K264" s="25"/>
      <c r="L264" s="25"/>
      <c r="M264" s="25"/>
      <c r="N264" s="30">
        <v>0</v>
      </c>
      <c r="O264" s="30">
        <v>0</v>
      </c>
      <c r="P264" s="30">
        <v>44465</v>
      </c>
      <c r="Q264" s="30">
        <v>2191</v>
      </c>
      <c r="R264" s="30">
        <v>0</v>
      </c>
      <c r="T264" s="111" t="e">
        <f t="shared" si="115"/>
        <v>#DIV/0!</v>
      </c>
      <c r="U264" s="110">
        <f t="shared" si="112"/>
        <v>0</v>
      </c>
      <c r="W264" s="111" t="e">
        <f t="shared" si="141"/>
        <v>#DIV/0!</v>
      </c>
      <c r="X264" s="110">
        <f t="shared" si="142"/>
        <v>0</v>
      </c>
    </row>
    <row r="265" spans="1:24">
      <c r="A265" t="s">
        <v>486</v>
      </c>
      <c r="B265" s="25"/>
      <c r="C265" s="25"/>
      <c r="D265" s="25"/>
      <c r="E265" s="25"/>
      <c r="F265" s="25"/>
      <c r="G265" s="25"/>
      <c r="H265" s="25"/>
      <c r="I265" s="25"/>
      <c r="J265" s="25"/>
      <c r="K265" s="25"/>
      <c r="L265" s="25"/>
      <c r="M265" s="25"/>
      <c r="N265" s="30">
        <v>0</v>
      </c>
      <c r="O265" s="30">
        <v>0</v>
      </c>
      <c r="P265" s="30">
        <v>0</v>
      </c>
      <c r="Q265" s="30">
        <v>0</v>
      </c>
      <c r="R265" s="30">
        <v>14594</v>
      </c>
      <c r="T265" s="111" t="e">
        <f t="shared" si="115"/>
        <v>#DIV/0!</v>
      </c>
      <c r="U265" s="110">
        <f t="shared" si="112"/>
        <v>0</v>
      </c>
      <c r="W265" s="111" t="e">
        <f t="shared" si="141"/>
        <v>#DIV/0!</v>
      </c>
      <c r="X265" s="110">
        <f t="shared" si="142"/>
        <v>14594</v>
      </c>
    </row>
    <row r="266" spans="1:24">
      <c r="N266" s="30"/>
      <c r="O266" s="30"/>
      <c r="P266" s="30"/>
      <c r="Q266" s="30"/>
      <c r="R266" s="30"/>
      <c r="T266" s="111"/>
      <c r="U266" s="110"/>
      <c r="W266" s="111"/>
      <c r="X266" s="110"/>
    </row>
    <row r="267" spans="1:24">
      <c r="A267" s="24" t="s">
        <v>487</v>
      </c>
      <c r="B267" s="24">
        <f>SUBTOTAL(9,B268:B271)</f>
        <v>5523300</v>
      </c>
      <c r="C267" s="24">
        <f t="shared" ref="C267:M267" si="143">SUBTOTAL(9,C268:C271)</f>
        <v>6794900</v>
      </c>
      <c r="D267" s="24">
        <f t="shared" si="143"/>
        <v>6601900</v>
      </c>
      <c r="E267" s="24">
        <f t="shared" si="143"/>
        <v>6673400</v>
      </c>
      <c r="F267" s="24">
        <f t="shared" si="143"/>
        <v>6564584</v>
      </c>
      <c r="G267" s="24">
        <f t="shared" si="143"/>
        <v>6887602</v>
      </c>
      <c r="H267" s="24">
        <f t="shared" si="143"/>
        <v>7328821</v>
      </c>
      <c r="I267" s="24">
        <f t="shared" si="143"/>
        <v>7893181</v>
      </c>
      <c r="J267" s="24">
        <f t="shared" si="143"/>
        <v>8462394</v>
      </c>
      <c r="K267" s="24">
        <f t="shared" si="143"/>
        <v>8332347</v>
      </c>
      <c r="L267" s="24">
        <f t="shared" si="143"/>
        <v>7607780</v>
      </c>
      <c r="M267" s="24">
        <f t="shared" si="143"/>
        <v>7420433</v>
      </c>
      <c r="N267" s="30">
        <f>SUBTOTAL(9,N268:N271)</f>
        <v>8122100</v>
      </c>
      <c r="O267" s="30">
        <f t="shared" ref="O267:R267" si="144">SUBTOTAL(9,O268:O271)</f>
        <v>9399426</v>
      </c>
      <c r="P267" s="30">
        <f t="shared" si="144"/>
        <v>11495223</v>
      </c>
      <c r="Q267" s="30">
        <f t="shared" si="144"/>
        <v>9586815</v>
      </c>
      <c r="R267" s="30">
        <f t="shared" si="144"/>
        <v>8798067</v>
      </c>
      <c r="T267" s="111">
        <f t="shared" si="115"/>
        <v>3.1848028860785638E-2</v>
      </c>
      <c r="U267" s="110">
        <f t="shared" si="112"/>
        <v>238213.42857142858</v>
      </c>
      <c r="W267" s="111">
        <f t="shared" si="141"/>
        <v>6.5043832109921151E-3</v>
      </c>
      <c r="X267" s="110">
        <f t="shared" si="142"/>
        <v>335673</v>
      </c>
    </row>
    <row r="268" spans="1:24">
      <c r="A268" t="s">
        <v>488</v>
      </c>
      <c r="B268" s="25">
        <v>127000</v>
      </c>
      <c r="C268" s="25">
        <v>138800</v>
      </c>
      <c r="D268" s="25">
        <v>165700</v>
      </c>
      <c r="E268" s="25">
        <v>156200</v>
      </c>
      <c r="F268" s="25">
        <v>158587</v>
      </c>
      <c r="G268" s="25">
        <v>154696</v>
      </c>
      <c r="H268" s="25">
        <v>131638</v>
      </c>
      <c r="I268" s="25">
        <v>220601</v>
      </c>
      <c r="J268" s="25">
        <v>219396</v>
      </c>
      <c r="K268" s="25">
        <v>180116</v>
      </c>
      <c r="L268" s="25">
        <v>154958</v>
      </c>
      <c r="M268" s="25">
        <v>152197</v>
      </c>
      <c r="N268" s="30">
        <v>131264</v>
      </c>
      <c r="O268" s="30">
        <v>153968</v>
      </c>
      <c r="P268" s="30">
        <v>322146</v>
      </c>
      <c r="Q268" s="30">
        <v>595614</v>
      </c>
      <c r="R268" s="30">
        <v>252951</v>
      </c>
      <c r="T268" s="111">
        <f t="shared" si="115"/>
        <v>6.7592724822500561E-2</v>
      </c>
      <c r="U268" s="110">
        <f t="shared" ref="U268:U331" si="145">(J268-C268)/7</f>
        <v>11513.714285714286</v>
      </c>
      <c r="W268" s="111">
        <f t="shared" si="141"/>
        <v>2.4003126318130175E-2</v>
      </c>
      <c r="X268" s="110">
        <f t="shared" si="142"/>
        <v>33555</v>
      </c>
    </row>
    <row r="269" spans="1:24">
      <c r="A269" t="s">
        <v>489</v>
      </c>
      <c r="B269" s="25">
        <v>4113000</v>
      </c>
      <c r="C269" s="25">
        <v>4872100</v>
      </c>
      <c r="D269" s="25">
        <v>4974800</v>
      </c>
      <c r="E269" s="25">
        <v>4916800</v>
      </c>
      <c r="F269" s="25">
        <v>4905680</v>
      </c>
      <c r="G269" s="25">
        <v>4999458</v>
      </c>
      <c r="H269" s="25">
        <v>5691943</v>
      </c>
      <c r="I269" s="25">
        <v>5857663</v>
      </c>
      <c r="J269" s="25">
        <v>6357918</v>
      </c>
      <c r="K269" s="25">
        <v>6133975</v>
      </c>
      <c r="L269" s="25">
        <v>5749955</v>
      </c>
      <c r="M269" s="25">
        <v>5644897</v>
      </c>
      <c r="N269" s="30">
        <v>6342240</v>
      </c>
      <c r="O269" s="30">
        <v>7940650</v>
      </c>
      <c r="P269" s="30">
        <v>8310341</v>
      </c>
      <c r="Q269" s="30">
        <v>6617952</v>
      </c>
      <c r="R269" s="30">
        <v>6853777</v>
      </c>
      <c r="T269" s="111">
        <f t="shared" si="115"/>
        <v>3.8757336465901959E-2</v>
      </c>
      <c r="U269" s="110">
        <f t="shared" si="145"/>
        <v>212259.71428571429</v>
      </c>
      <c r="W269" s="111">
        <f t="shared" si="141"/>
        <v>1.2595146043927752E-2</v>
      </c>
      <c r="X269" s="110">
        <f t="shared" si="142"/>
        <v>495859</v>
      </c>
    </row>
    <row r="270" spans="1:24">
      <c r="A270" t="s">
        <v>490</v>
      </c>
      <c r="B270" s="25">
        <v>369200</v>
      </c>
      <c r="C270" s="25">
        <v>615600</v>
      </c>
      <c r="D270" s="25">
        <v>503600</v>
      </c>
      <c r="E270" s="25">
        <v>551800</v>
      </c>
      <c r="F270" s="25">
        <v>461017</v>
      </c>
      <c r="G270" s="25">
        <v>434222</v>
      </c>
      <c r="H270" s="25">
        <v>365637</v>
      </c>
      <c r="I270" s="25">
        <v>447391</v>
      </c>
      <c r="J270" s="25">
        <v>302770</v>
      </c>
      <c r="K270" s="25">
        <v>463922</v>
      </c>
      <c r="L270" s="25">
        <v>411381</v>
      </c>
      <c r="M270" s="25">
        <v>332000</v>
      </c>
      <c r="N270" s="30">
        <v>301277</v>
      </c>
      <c r="O270" s="30">
        <v>270736</v>
      </c>
      <c r="P270" s="30">
        <v>156870</v>
      </c>
      <c r="Q270" s="30">
        <v>451570</v>
      </c>
      <c r="R270" s="30">
        <v>382000</v>
      </c>
      <c r="T270" s="111">
        <f t="shared" si="115"/>
        <v>-9.64057442816878E-2</v>
      </c>
      <c r="U270" s="110">
        <f t="shared" si="145"/>
        <v>-44690</v>
      </c>
      <c r="W270" s="111">
        <f t="shared" si="141"/>
        <v>3.9501420192412873E-2</v>
      </c>
      <c r="X270" s="110">
        <f t="shared" si="142"/>
        <v>79230</v>
      </c>
    </row>
    <row r="271" spans="1:24">
      <c r="A271" t="s">
        <v>491</v>
      </c>
      <c r="B271" s="25">
        <v>914100</v>
      </c>
      <c r="C271" s="25">
        <v>1168400</v>
      </c>
      <c r="D271" s="25">
        <v>957800</v>
      </c>
      <c r="E271" s="25">
        <v>1048600</v>
      </c>
      <c r="F271" s="25">
        <v>1039300</v>
      </c>
      <c r="G271" s="25">
        <v>1299226</v>
      </c>
      <c r="H271" s="25">
        <v>1139603</v>
      </c>
      <c r="I271" s="25">
        <v>1367526</v>
      </c>
      <c r="J271" s="25">
        <v>1582310</v>
      </c>
      <c r="K271" s="25">
        <v>1554334</v>
      </c>
      <c r="L271" s="25">
        <v>1291486</v>
      </c>
      <c r="M271" s="25">
        <v>1291339</v>
      </c>
      <c r="N271" s="30">
        <v>1347319</v>
      </c>
      <c r="O271" s="30">
        <v>1034072</v>
      </c>
      <c r="P271" s="30">
        <v>2705866</v>
      </c>
      <c r="Q271" s="30">
        <v>1921679</v>
      </c>
      <c r="R271" s="30">
        <v>1309339</v>
      </c>
      <c r="T271" s="111">
        <f t="shared" si="115"/>
        <v>4.4273576796567626E-2</v>
      </c>
      <c r="U271" s="110">
        <f t="shared" si="145"/>
        <v>59130</v>
      </c>
      <c r="W271" s="111">
        <f t="shared" si="141"/>
        <v>-3.1067726271119755E-2</v>
      </c>
      <c r="X271" s="110">
        <f t="shared" si="142"/>
        <v>-272971</v>
      </c>
    </row>
    <row r="272" spans="1:24">
      <c r="A272" s="34"/>
      <c r="B272" s="34"/>
      <c r="C272" s="34"/>
      <c r="D272" s="34"/>
      <c r="E272" s="34"/>
      <c r="F272" s="34"/>
      <c r="G272" s="34"/>
      <c r="H272" s="34"/>
      <c r="I272" s="34"/>
      <c r="J272" s="34"/>
      <c r="K272" s="34"/>
      <c r="L272" s="34"/>
      <c r="M272" s="34"/>
      <c r="N272" s="35"/>
      <c r="O272" s="35"/>
      <c r="P272" s="35"/>
      <c r="Q272" s="35"/>
      <c r="R272" s="35"/>
      <c r="T272" s="111" t="e">
        <f t="shared" si="115"/>
        <v>#DIV/0!</v>
      </c>
      <c r="U272" s="110">
        <f t="shared" si="145"/>
        <v>0</v>
      </c>
      <c r="W272" s="111" t="e">
        <f t="shared" si="141"/>
        <v>#DIV/0!</v>
      </c>
      <c r="X272" s="110">
        <f t="shared" si="142"/>
        <v>0</v>
      </c>
    </row>
    <row r="273" spans="1:24">
      <c r="A273" s="24" t="s">
        <v>492</v>
      </c>
      <c r="B273" s="24">
        <f>SUBTOTAL(9,B274:B285)</f>
        <v>26811600</v>
      </c>
      <c r="C273" s="24">
        <f t="shared" ref="C273:M273" si="146">SUBTOTAL(9,C274:C285)</f>
        <v>34504600</v>
      </c>
      <c r="D273" s="24">
        <f t="shared" si="146"/>
        <v>35886100</v>
      </c>
      <c r="E273" s="24">
        <f t="shared" si="146"/>
        <v>40050600</v>
      </c>
      <c r="F273" s="24">
        <f t="shared" si="146"/>
        <v>46713785</v>
      </c>
      <c r="G273" s="24">
        <f t="shared" si="146"/>
        <v>48151153</v>
      </c>
      <c r="H273" s="24">
        <f t="shared" si="146"/>
        <v>47472614</v>
      </c>
      <c r="I273" s="24">
        <f t="shared" si="146"/>
        <v>47983882</v>
      </c>
      <c r="J273" s="24">
        <f t="shared" si="146"/>
        <v>50773810</v>
      </c>
      <c r="K273" s="24">
        <f t="shared" si="146"/>
        <v>55536492</v>
      </c>
      <c r="L273" s="24">
        <f t="shared" si="146"/>
        <v>55324351</v>
      </c>
      <c r="M273" s="24">
        <f t="shared" si="146"/>
        <v>62336499</v>
      </c>
      <c r="N273" s="30">
        <f>SUBTOTAL(9,N274:N285)</f>
        <v>43802098</v>
      </c>
      <c r="O273" s="30">
        <f t="shared" ref="O273:R273" si="147">SUBTOTAL(9,O274:O285)</f>
        <v>47104309</v>
      </c>
      <c r="P273" s="30">
        <f t="shared" si="147"/>
        <v>45914893</v>
      </c>
      <c r="Q273" s="30">
        <f t="shared" si="147"/>
        <v>60746000</v>
      </c>
      <c r="R273" s="30">
        <f t="shared" si="147"/>
        <v>57001550</v>
      </c>
      <c r="T273" s="111">
        <f t="shared" si="115"/>
        <v>5.673503935274482E-2</v>
      </c>
      <c r="U273" s="110">
        <f t="shared" si="145"/>
        <v>2324172.8571428573</v>
      </c>
      <c r="W273" s="111">
        <f t="shared" si="141"/>
        <v>1.9470082156630486E-2</v>
      </c>
      <c r="X273" s="110">
        <f t="shared" si="142"/>
        <v>6227740</v>
      </c>
    </row>
    <row r="274" spans="1:24">
      <c r="A274" t="s">
        <v>493</v>
      </c>
      <c r="B274" s="25">
        <v>233500</v>
      </c>
      <c r="C274" s="25">
        <v>163300</v>
      </c>
      <c r="D274" s="25">
        <v>214000</v>
      </c>
      <c r="E274" s="25">
        <v>391200</v>
      </c>
      <c r="F274" s="25">
        <v>213900</v>
      </c>
      <c r="G274" s="25">
        <v>94572</v>
      </c>
      <c r="H274" s="25">
        <v>10168</v>
      </c>
      <c r="I274" s="25">
        <v>24687</v>
      </c>
      <c r="J274" s="25">
        <v>19063</v>
      </c>
      <c r="K274" s="25">
        <v>77372</v>
      </c>
      <c r="L274" s="25">
        <v>87500</v>
      </c>
      <c r="M274" s="25">
        <v>330000</v>
      </c>
      <c r="N274" s="30">
        <v>64967</v>
      </c>
      <c r="O274" s="30">
        <v>43068</v>
      </c>
      <c r="P274" s="30">
        <v>17170</v>
      </c>
      <c r="Q274" s="30">
        <v>112831</v>
      </c>
      <c r="R274" s="30">
        <v>50000</v>
      </c>
      <c r="T274" s="111">
        <f t="shared" si="115"/>
        <v>-0.26422745137277803</v>
      </c>
      <c r="U274" s="110">
        <f t="shared" si="145"/>
        <v>-20605.285714285714</v>
      </c>
      <c r="W274" s="111">
        <f t="shared" si="141"/>
        <v>0.17434704527196998</v>
      </c>
      <c r="X274" s="110">
        <f t="shared" si="142"/>
        <v>30937</v>
      </c>
    </row>
    <row r="275" spans="1:24">
      <c r="A275" t="s">
        <v>494</v>
      </c>
      <c r="B275" s="25">
        <v>3152100</v>
      </c>
      <c r="C275" s="25">
        <v>6184200</v>
      </c>
      <c r="D275" s="25">
        <v>4245500</v>
      </c>
      <c r="E275" s="25">
        <v>5708700</v>
      </c>
      <c r="F275" s="25">
        <v>6710380</v>
      </c>
      <c r="G275" s="25">
        <v>7608468</v>
      </c>
      <c r="H275" s="25">
        <v>10016112</v>
      </c>
      <c r="I275" s="25">
        <v>10175830</v>
      </c>
      <c r="J275" s="25">
        <v>9281483</v>
      </c>
      <c r="K275" s="25">
        <v>9907302</v>
      </c>
      <c r="L275" s="25">
        <v>10576136</v>
      </c>
      <c r="M275" s="25">
        <v>11211718</v>
      </c>
      <c r="N275" s="30">
        <v>8860633</v>
      </c>
      <c r="O275" s="30">
        <v>8643557</v>
      </c>
      <c r="P275" s="30">
        <v>6657250</v>
      </c>
      <c r="Q275" s="30">
        <v>9577841</v>
      </c>
      <c r="R275" s="30">
        <v>7715804</v>
      </c>
      <c r="T275" s="111">
        <f t="shared" ref="T275:T341" si="148">(J275/C275)^(1/7)-1</f>
        <v>5.9718581758035461E-2</v>
      </c>
      <c r="U275" s="110">
        <f t="shared" si="145"/>
        <v>442469</v>
      </c>
      <c r="W275" s="111">
        <f t="shared" si="141"/>
        <v>-3.0322536386623078E-2</v>
      </c>
      <c r="X275" s="110">
        <f t="shared" si="142"/>
        <v>-1565679</v>
      </c>
    </row>
    <row r="276" spans="1:24">
      <c r="A276" t="s">
        <v>495</v>
      </c>
      <c r="B276" s="25">
        <v>16970100</v>
      </c>
      <c r="C276" s="25">
        <v>17868200</v>
      </c>
      <c r="D276" s="25">
        <v>19202000</v>
      </c>
      <c r="E276" s="25">
        <v>20398600</v>
      </c>
      <c r="F276" s="25">
        <v>21200366</v>
      </c>
      <c r="G276" s="25">
        <v>20621194</v>
      </c>
      <c r="H276" s="25">
        <v>22779156</v>
      </c>
      <c r="I276" s="25">
        <v>22997760</v>
      </c>
      <c r="J276" s="25">
        <v>25734545</v>
      </c>
      <c r="K276" s="25">
        <v>29533868</v>
      </c>
      <c r="L276" s="25">
        <v>29463800</v>
      </c>
      <c r="M276" s="25">
        <v>35380568</v>
      </c>
      <c r="N276" s="30">
        <v>23622955</v>
      </c>
      <c r="O276" s="30">
        <v>25577277</v>
      </c>
      <c r="P276" s="30">
        <v>28111391</v>
      </c>
      <c r="Q276" s="30">
        <v>33876166</v>
      </c>
      <c r="R276" s="30">
        <v>33876167</v>
      </c>
      <c r="T276" s="111">
        <f t="shared" si="148"/>
        <v>5.3497889433736345E-2</v>
      </c>
      <c r="U276" s="110">
        <f t="shared" si="145"/>
        <v>1123763.5714285714</v>
      </c>
      <c r="W276" s="111">
        <f t="shared" si="141"/>
        <v>4.6878534928907367E-2</v>
      </c>
      <c r="X276" s="110">
        <f t="shared" si="142"/>
        <v>8141622</v>
      </c>
    </row>
    <row r="277" spans="1:24">
      <c r="A277" t="s">
        <v>496</v>
      </c>
      <c r="B277" s="25">
        <v>2256000</v>
      </c>
      <c r="C277" s="25">
        <v>4469700</v>
      </c>
      <c r="D277" s="25">
        <v>4617600</v>
      </c>
      <c r="E277" s="25">
        <v>4740600</v>
      </c>
      <c r="F277" s="25">
        <v>4392898</v>
      </c>
      <c r="G277" s="25">
        <v>5138736</v>
      </c>
      <c r="H277" s="25">
        <v>3844037</v>
      </c>
      <c r="I277" s="25">
        <v>4322068</v>
      </c>
      <c r="J277" s="25">
        <v>4277692</v>
      </c>
      <c r="K277" s="25">
        <v>4329878</v>
      </c>
      <c r="L277" s="25">
        <v>4235924</v>
      </c>
      <c r="M277" s="25">
        <v>4235924</v>
      </c>
      <c r="N277" s="30">
        <v>4131257</v>
      </c>
      <c r="O277" s="30">
        <v>3358706</v>
      </c>
      <c r="P277" s="30">
        <v>3170443</v>
      </c>
      <c r="Q277" s="30">
        <v>4221904</v>
      </c>
      <c r="R277" s="30">
        <v>4221904</v>
      </c>
      <c r="T277" s="111">
        <f t="shared" si="148"/>
        <v>-6.2528945589381824E-3</v>
      </c>
      <c r="U277" s="110">
        <f t="shared" si="145"/>
        <v>-27429.714285714286</v>
      </c>
      <c r="W277" s="111">
        <f t="shared" si="141"/>
        <v>-2.1855084044138939E-3</v>
      </c>
      <c r="X277" s="110">
        <f t="shared" si="142"/>
        <v>-55788</v>
      </c>
    </row>
    <row r="278" spans="1:24">
      <c r="A278" t="s">
        <v>497</v>
      </c>
      <c r="B278" s="25">
        <v>248000</v>
      </c>
      <c r="C278" s="25">
        <v>374800</v>
      </c>
      <c r="D278" s="25">
        <v>261000</v>
      </c>
      <c r="E278" s="25">
        <v>361600</v>
      </c>
      <c r="F278" s="25">
        <v>265847</v>
      </c>
      <c r="G278" s="25">
        <v>302811</v>
      </c>
      <c r="H278" s="25">
        <v>-337</v>
      </c>
      <c r="I278" s="25">
        <v>291756</v>
      </c>
      <c r="J278" s="25">
        <v>148359</v>
      </c>
      <c r="K278" s="25">
        <v>134646</v>
      </c>
      <c r="L278" s="25">
        <v>185500</v>
      </c>
      <c r="M278" s="25">
        <v>185500</v>
      </c>
      <c r="N278" s="30">
        <v>142675</v>
      </c>
      <c r="O278" s="30">
        <v>69625</v>
      </c>
      <c r="P278" s="30">
        <v>22396</v>
      </c>
      <c r="Q278" s="30">
        <v>185500</v>
      </c>
      <c r="R278" s="30">
        <v>185500</v>
      </c>
      <c r="T278" s="111">
        <f t="shared" si="148"/>
        <v>-0.12400415746193894</v>
      </c>
      <c r="U278" s="110">
        <f t="shared" si="145"/>
        <v>-32348.714285714286</v>
      </c>
      <c r="W278" s="111">
        <f t="shared" si="141"/>
        <v>3.7938614728363351E-2</v>
      </c>
      <c r="X278" s="110">
        <f t="shared" si="142"/>
        <v>37141</v>
      </c>
    </row>
    <row r="279" spans="1:24">
      <c r="A279" t="s">
        <v>498</v>
      </c>
      <c r="B279" s="25">
        <v>610600</v>
      </c>
      <c r="C279" s="25">
        <v>584600</v>
      </c>
      <c r="D279" s="25">
        <v>719700</v>
      </c>
      <c r="E279" s="25">
        <v>641900</v>
      </c>
      <c r="F279" s="25">
        <v>623182</v>
      </c>
      <c r="G279" s="25">
        <v>710794</v>
      </c>
      <c r="H279" s="25">
        <v>934357</v>
      </c>
      <c r="I279" s="25">
        <v>913004</v>
      </c>
      <c r="J279" s="25">
        <v>1175743</v>
      </c>
      <c r="K279" s="25">
        <v>916035</v>
      </c>
      <c r="L279" s="25">
        <v>1067113</v>
      </c>
      <c r="M279" s="25">
        <v>1173823</v>
      </c>
      <c r="N279" s="30">
        <v>1073582</v>
      </c>
      <c r="O279" s="30">
        <v>1291345</v>
      </c>
      <c r="P279" s="30">
        <v>1134802</v>
      </c>
      <c r="Q279" s="30">
        <v>1439450</v>
      </c>
      <c r="R279" s="30">
        <v>1439451</v>
      </c>
      <c r="T279" s="111">
        <f t="shared" si="148"/>
        <v>0.10497006590741864</v>
      </c>
      <c r="U279" s="110">
        <f t="shared" si="145"/>
        <v>84449</v>
      </c>
      <c r="W279" s="111">
        <f t="shared" si="141"/>
        <v>3.4302117956419576E-2</v>
      </c>
      <c r="X279" s="110">
        <f t="shared" si="142"/>
        <v>263708</v>
      </c>
    </row>
    <row r="280" spans="1:24">
      <c r="A280" t="s">
        <v>499</v>
      </c>
      <c r="B280" s="25">
        <v>820100</v>
      </c>
      <c r="C280" s="25">
        <v>802000</v>
      </c>
      <c r="D280" s="25">
        <v>873100</v>
      </c>
      <c r="E280" s="25">
        <v>875600</v>
      </c>
      <c r="F280" s="25">
        <v>809165</v>
      </c>
      <c r="G280" s="25">
        <v>844882</v>
      </c>
      <c r="H280" s="25">
        <v>989116</v>
      </c>
      <c r="I280" s="25">
        <v>1027775</v>
      </c>
      <c r="J280" s="25">
        <v>1113248</v>
      </c>
      <c r="K280" s="25">
        <v>1064420</v>
      </c>
      <c r="L280" s="25">
        <v>1131912</v>
      </c>
      <c r="M280" s="25">
        <v>1245103</v>
      </c>
      <c r="N280" s="30">
        <v>1211535</v>
      </c>
      <c r="O280" s="30">
        <v>1437172</v>
      </c>
      <c r="P280" s="30">
        <v>1511225</v>
      </c>
      <c r="Q280" s="30">
        <v>1589662</v>
      </c>
      <c r="R280" s="30">
        <v>1589662</v>
      </c>
      <c r="T280" s="111">
        <f t="shared" si="148"/>
        <v>4.7961589782199665E-2</v>
      </c>
      <c r="U280" s="110">
        <f t="shared" si="145"/>
        <v>44464</v>
      </c>
      <c r="W280" s="111">
        <f t="shared" si="141"/>
        <v>6.1171257195226758E-2</v>
      </c>
      <c r="X280" s="110">
        <f t="shared" si="142"/>
        <v>476414</v>
      </c>
    </row>
    <row r="281" spans="1:24">
      <c r="A281" t="s">
        <v>500</v>
      </c>
      <c r="B281" s="25">
        <v>1257800</v>
      </c>
      <c r="C281" s="25">
        <v>1335700</v>
      </c>
      <c r="D281" s="25">
        <v>1456000</v>
      </c>
      <c r="E281" s="25">
        <v>1506000</v>
      </c>
      <c r="F281" s="25">
        <v>1478367</v>
      </c>
      <c r="G281" s="25">
        <v>1988180</v>
      </c>
      <c r="H281" s="25">
        <v>2036757</v>
      </c>
      <c r="I281" s="25">
        <v>1973961</v>
      </c>
      <c r="J281" s="25">
        <v>2359446</v>
      </c>
      <c r="K281" s="25">
        <v>2183773</v>
      </c>
      <c r="L281" s="25">
        <v>2729057</v>
      </c>
      <c r="M281" s="25">
        <v>2043858</v>
      </c>
      <c r="N281" s="30">
        <v>1824296</v>
      </c>
      <c r="O281" s="30">
        <v>1893068</v>
      </c>
      <c r="P281" s="30">
        <v>1639489</v>
      </c>
      <c r="Q281" s="30">
        <v>2773579</v>
      </c>
      <c r="R281" s="30">
        <v>2282897</v>
      </c>
      <c r="T281" s="111">
        <f t="shared" si="148"/>
        <v>8.4676321144112165E-2</v>
      </c>
      <c r="U281" s="110">
        <f t="shared" si="145"/>
        <v>146249.42857142858</v>
      </c>
      <c r="W281" s="111">
        <f t="shared" si="141"/>
        <v>-5.481852054958769E-3</v>
      </c>
      <c r="X281" s="110">
        <f t="shared" si="142"/>
        <v>-76549</v>
      </c>
    </row>
    <row r="282" spans="1:24">
      <c r="A282" t="s">
        <v>501</v>
      </c>
      <c r="B282" s="25">
        <v>368300</v>
      </c>
      <c r="C282" s="25">
        <v>695400</v>
      </c>
      <c r="D282" s="25">
        <v>1090100</v>
      </c>
      <c r="E282" s="25">
        <v>930600</v>
      </c>
      <c r="F282" s="25">
        <v>861093</v>
      </c>
      <c r="G282" s="25">
        <v>955707</v>
      </c>
      <c r="H282" s="25">
        <v>447745</v>
      </c>
      <c r="I282" s="25">
        <v>628907</v>
      </c>
      <c r="J282" s="25">
        <v>465671</v>
      </c>
      <c r="K282" s="25">
        <v>1036726</v>
      </c>
      <c r="L282" s="25">
        <v>1101635</v>
      </c>
      <c r="M282" s="25">
        <v>873100</v>
      </c>
      <c r="N282" s="30">
        <v>785444</v>
      </c>
      <c r="O282" s="30">
        <v>862933</v>
      </c>
      <c r="P282" s="30">
        <v>753815</v>
      </c>
      <c r="Q282" s="30">
        <v>879289</v>
      </c>
      <c r="R282" s="30">
        <v>835820</v>
      </c>
      <c r="T282" s="111">
        <f t="shared" si="148"/>
        <v>-5.5676834199705816E-2</v>
      </c>
      <c r="U282" s="110">
        <f t="shared" si="145"/>
        <v>-32818.428571428572</v>
      </c>
      <c r="W282" s="111">
        <f t="shared" si="141"/>
        <v>0.10239929722630614</v>
      </c>
      <c r="X282" s="110">
        <f t="shared" si="142"/>
        <v>370149</v>
      </c>
    </row>
    <row r="283" spans="1:24">
      <c r="A283" t="s">
        <v>502</v>
      </c>
      <c r="B283" s="25">
        <v>864900</v>
      </c>
      <c r="C283" s="25">
        <v>1995000</v>
      </c>
      <c r="D283" s="25">
        <v>3168500</v>
      </c>
      <c r="E283" s="25">
        <v>4462900</v>
      </c>
      <c r="F283" s="25">
        <v>9759520</v>
      </c>
      <c r="G283" s="25">
        <v>9325013</v>
      </c>
      <c r="H283" s="25">
        <v>6350000</v>
      </c>
      <c r="I283" s="25">
        <v>5337735</v>
      </c>
      <c r="J283" s="25">
        <v>5902002</v>
      </c>
      <c r="K283" s="25">
        <v>6246389</v>
      </c>
      <c r="L283" s="25">
        <v>4628881</v>
      </c>
      <c r="M283" s="25">
        <v>5566312</v>
      </c>
      <c r="N283" s="30">
        <v>1978878</v>
      </c>
      <c r="O283" s="30">
        <v>3857802</v>
      </c>
      <c r="P283" s="30">
        <v>2815082</v>
      </c>
      <c r="Q283" s="30">
        <v>5965879</v>
      </c>
      <c r="R283" s="30">
        <v>4705112</v>
      </c>
      <c r="T283" s="111">
        <f t="shared" si="148"/>
        <v>0.16759917351668174</v>
      </c>
      <c r="U283" s="110">
        <f t="shared" si="145"/>
        <v>558143.14285714284</v>
      </c>
      <c r="W283" s="111">
        <f t="shared" si="141"/>
        <v>-3.7069146545731901E-2</v>
      </c>
      <c r="X283" s="110">
        <f t="shared" si="142"/>
        <v>-1196890</v>
      </c>
    </row>
    <row r="284" spans="1:24">
      <c r="A284" t="s">
        <v>503</v>
      </c>
      <c r="B284" s="25">
        <v>0</v>
      </c>
      <c r="C284" s="25">
        <v>0</v>
      </c>
      <c r="D284" s="25">
        <v>0</v>
      </c>
      <c r="E284" s="25">
        <v>0</v>
      </c>
      <c r="F284" s="25">
        <v>366476</v>
      </c>
      <c r="G284" s="25">
        <v>512543</v>
      </c>
      <c r="H284" s="25">
        <v>57755</v>
      </c>
      <c r="I284" s="25">
        <v>290399</v>
      </c>
      <c r="J284" s="25">
        <v>296558</v>
      </c>
      <c r="K284" s="25">
        <v>106083</v>
      </c>
      <c r="L284" s="25">
        <v>116893</v>
      </c>
      <c r="M284" s="25">
        <v>90593</v>
      </c>
      <c r="N284" s="30"/>
      <c r="O284" s="30"/>
      <c r="P284" s="30"/>
      <c r="Q284" s="30"/>
      <c r="R284" s="30"/>
      <c r="T284" s="111"/>
      <c r="U284" s="110">
        <f t="shared" si="145"/>
        <v>42365.428571428572</v>
      </c>
      <c r="W284" s="111">
        <f t="shared" si="141"/>
        <v>-1</v>
      </c>
      <c r="X284" s="110">
        <f t="shared" si="142"/>
        <v>-296558</v>
      </c>
    </row>
    <row r="285" spans="1:24">
      <c r="A285" t="s">
        <v>503</v>
      </c>
      <c r="B285" s="25">
        <v>30200</v>
      </c>
      <c r="C285" s="25">
        <v>31700</v>
      </c>
      <c r="D285" s="25">
        <v>38600</v>
      </c>
      <c r="E285" s="25">
        <v>32900</v>
      </c>
      <c r="F285" s="25">
        <v>32591</v>
      </c>
      <c r="G285" s="25">
        <v>48253</v>
      </c>
      <c r="H285" s="25">
        <v>7748</v>
      </c>
      <c r="I285" s="25">
        <v>0</v>
      </c>
      <c r="J285" s="25">
        <v>0</v>
      </c>
      <c r="K285" s="25">
        <v>0</v>
      </c>
      <c r="L285" s="25">
        <v>0</v>
      </c>
      <c r="M285" s="25">
        <v>0</v>
      </c>
      <c r="N285" s="30">
        <v>105876</v>
      </c>
      <c r="O285" s="30">
        <v>69756</v>
      </c>
      <c r="P285" s="30">
        <v>81830</v>
      </c>
      <c r="Q285" s="30">
        <v>123899</v>
      </c>
      <c r="R285" s="30">
        <v>99233</v>
      </c>
      <c r="T285" s="111">
        <f t="shared" si="148"/>
        <v>-1</v>
      </c>
      <c r="U285" s="110">
        <f t="shared" si="145"/>
        <v>-4528.5714285714284</v>
      </c>
      <c r="W285" s="111" t="e">
        <f t="shared" si="141"/>
        <v>#DIV/0!</v>
      </c>
      <c r="X285" s="110">
        <f t="shared" si="142"/>
        <v>99233</v>
      </c>
    </row>
    <row r="286" spans="1:24">
      <c r="A286" s="34"/>
      <c r="B286" s="34"/>
      <c r="C286" s="34"/>
      <c r="D286" s="34"/>
      <c r="E286" s="34"/>
      <c r="F286" s="34"/>
      <c r="G286" s="34"/>
      <c r="H286" s="34"/>
      <c r="I286" s="34"/>
      <c r="J286" s="34"/>
      <c r="K286" s="34"/>
      <c r="L286" s="34"/>
      <c r="M286" s="34"/>
      <c r="N286" s="35"/>
      <c r="O286" s="35"/>
      <c r="P286" s="35"/>
      <c r="Q286" s="35"/>
      <c r="R286" s="35"/>
      <c r="T286" s="111" t="e">
        <f t="shared" si="148"/>
        <v>#DIV/0!</v>
      </c>
      <c r="U286" s="110">
        <f t="shared" si="145"/>
        <v>0</v>
      </c>
      <c r="W286" s="111" t="e">
        <f t="shared" si="141"/>
        <v>#DIV/0!</v>
      </c>
      <c r="X286" s="110">
        <f t="shared" si="142"/>
        <v>0</v>
      </c>
    </row>
    <row r="287" spans="1:24">
      <c r="A287" s="24" t="s">
        <v>504</v>
      </c>
      <c r="B287" s="24">
        <f>SUBTOTAL(9,B289:B343)</f>
        <v>4899600</v>
      </c>
      <c r="C287" s="24">
        <f t="shared" ref="C287:M287" si="149">SUBTOTAL(9,C289:C343)</f>
        <v>5945800</v>
      </c>
      <c r="D287" s="24">
        <f t="shared" si="149"/>
        <v>6141700</v>
      </c>
      <c r="E287" s="24">
        <f t="shared" si="149"/>
        <v>18708700</v>
      </c>
      <c r="F287" s="24">
        <f t="shared" si="149"/>
        <v>7290543</v>
      </c>
      <c r="G287" s="24">
        <f t="shared" si="149"/>
        <v>7832448</v>
      </c>
      <c r="H287" s="24">
        <f t="shared" si="149"/>
        <v>7869531</v>
      </c>
      <c r="I287" s="24">
        <f t="shared" si="149"/>
        <v>5820147</v>
      </c>
      <c r="J287" s="24">
        <f t="shared" si="149"/>
        <v>7103486</v>
      </c>
      <c r="K287" s="24">
        <f t="shared" si="149"/>
        <v>5765223</v>
      </c>
      <c r="L287" s="24">
        <f t="shared" si="149"/>
        <v>30791368</v>
      </c>
      <c r="M287" s="24">
        <f t="shared" si="149"/>
        <v>11930560</v>
      </c>
      <c r="N287" s="30">
        <f>SUBTOTAL(9,N289:N343)</f>
        <v>4272045</v>
      </c>
      <c r="O287" s="30">
        <f t="shared" ref="O287:R287" si="150">SUBTOTAL(9,O289:O343)</f>
        <v>3206501</v>
      </c>
      <c r="P287" s="30">
        <f t="shared" si="150"/>
        <v>3410040</v>
      </c>
      <c r="Q287" s="30">
        <f t="shared" si="150"/>
        <v>27336886</v>
      </c>
      <c r="R287" s="30">
        <f t="shared" si="150"/>
        <v>12976545</v>
      </c>
      <c r="T287" s="111">
        <f t="shared" si="148"/>
        <v>2.5740064213819913E-2</v>
      </c>
      <c r="U287" s="110">
        <f t="shared" si="145"/>
        <v>165383.71428571429</v>
      </c>
      <c r="W287" s="111">
        <f t="shared" si="141"/>
        <v>0.10564216165319151</v>
      </c>
      <c r="X287" s="110">
        <f t="shared" si="142"/>
        <v>5873059</v>
      </c>
    </row>
    <row r="288" spans="1:24">
      <c r="A288" s="24"/>
      <c r="B288" s="24"/>
      <c r="C288" s="24"/>
      <c r="D288" s="24"/>
      <c r="E288" s="24"/>
      <c r="F288" s="24"/>
      <c r="G288" s="24"/>
      <c r="H288" s="24"/>
      <c r="I288" s="24"/>
      <c r="J288" s="24"/>
      <c r="K288" s="24"/>
      <c r="L288" s="24"/>
      <c r="M288" s="24"/>
      <c r="N288" s="30"/>
      <c r="O288" s="30"/>
      <c r="P288" s="30"/>
      <c r="Q288" s="30"/>
      <c r="R288" s="30"/>
      <c r="T288" s="111" t="e">
        <f t="shared" si="148"/>
        <v>#DIV/0!</v>
      </c>
      <c r="U288" s="110">
        <f t="shared" si="145"/>
        <v>0</v>
      </c>
      <c r="W288" s="111" t="e">
        <f t="shared" si="141"/>
        <v>#DIV/0!</v>
      </c>
      <c r="X288" s="110">
        <f t="shared" si="142"/>
        <v>0</v>
      </c>
    </row>
    <row r="289" spans="1:24">
      <c r="A289" s="24" t="s">
        <v>505</v>
      </c>
      <c r="B289" s="24">
        <f>SUBTOTAL(9,B290:B293)</f>
        <v>945700</v>
      </c>
      <c r="C289" s="24">
        <f t="shared" ref="C289:M289" si="151">SUBTOTAL(9,C290:C293)</f>
        <v>1079200</v>
      </c>
      <c r="D289" s="24">
        <f t="shared" si="151"/>
        <v>1315900</v>
      </c>
      <c r="E289" s="24">
        <f t="shared" si="151"/>
        <v>1521600</v>
      </c>
      <c r="F289" s="24">
        <f t="shared" si="151"/>
        <v>1408991</v>
      </c>
      <c r="G289" s="24">
        <f t="shared" si="151"/>
        <v>1589445</v>
      </c>
      <c r="H289" s="24">
        <f t="shared" si="151"/>
        <v>1796645</v>
      </c>
      <c r="I289" s="24">
        <f t="shared" si="151"/>
        <v>2249725</v>
      </c>
      <c r="J289" s="24">
        <f t="shared" si="151"/>
        <v>2430923</v>
      </c>
      <c r="K289" s="24">
        <f t="shared" si="151"/>
        <v>2217479</v>
      </c>
      <c r="L289" s="24">
        <f t="shared" si="151"/>
        <v>2038131</v>
      </c>
      <c r="M289" s="24">
        <f t="shared" si="151"/>
        <v>1921137</v>
      </c>
      <c r="N289" s="30">
        <f>SUBTOTAL(9,N290:N293)</f>
        <v>1972731</v>
      </c>
      <c r="O289" s="30">
        <f>SUBTOTAL(9,O290:O293)</f>
        <v>1889218</v>
      </c>
      <c r="P289" s="30">
        <f>SUBTOTAL(9,P290:P293)</f>
        <v>2145911</v>
      </c>
      <c r="Q289" s="30">
        <f>SUBTOTAL(9,Q290:Q293)</f>
        <v>1929530</v>
      </c>
      <c r="R289" s="30">
        <f>SUBTOTAL(9,R290:R293)</f>
        <v>1920249</v>
      </c>
      <c r="T289" s="111">
        <f t="shared" si="148"/>
        <v>0.12300405314190654</v>
      </c>
      <c r="U289" s="110">
        <f t="shared" si="145"/>
        <v>193103.28571428571</v>
      </c>
      <c r="W289" s="111">
        <f t="shared" si="141"/>
        <v>-3.8540361604518014E-2</v>
      </c>
      <c r="X289" s="110">
        <f t="shared" si="142"/>
        <v>-510674</v>
      </c>
    </row>
    <row r="290" spans="1:24">
      <c r="A290" t="s">
        <v>506</v>
      </c>
      <c r="B290" s="25">
        <v>875700</v>
      </c>
      <c r="C290" s="25">
        <v>1005400</v>
      </c>
      <c r="D290" s="25">
        <v>1253400</v>
      </c>
      <c r="E290" s="25">
        <v>1425900</v>
      </c>
      <c r="F290" s="25">
        <v>1341953</v>
      </c>
      <c r="G290" s="25">
        <v>1504391</v>
      </c>
      <c r="H290" s="25">
        <v>1707602</v>
      </c>
      <c r="I290" s="25">
        <v>2133740</v>
      </c>
      <c r="J290" s="25">
        <v>2306420</v>
      </c>
      <c r="K290" s="25">
        <v>2127460</v>
      </c>
      <c r="L290" s="25">
        <v>1947669</v>
      </c>
      <c r="M290" s="25">
        <v>1847342</v>
      </c>
      <c r="N290" s="30">
        <v>1920688</v>
      </c>
      <c r="O290" s="30">
        <v>1813899</v>
      </c>
      <c r="P290" s="30">
        <v>2073650</v>
      </c>
      <c r="Q290" s="30">
        <v>1847342</v>
      </c>
      <c r="R290" s="30">
        <v>1847342</v>
      </c>
      <c r="T290" s="111">
        <f t="shared" si="148"/>
        <v>0.12593732513048539</v>
      </c>
      <c r="U290" s="110">
        <f t="shared" si="145"/>
        <v>185860</v>
      </c>
      <c r="W290" s="111">
        <f t="shared" si="141"/>
        <v>-3.6315623517330531E-2</v>
      </c>
      <c r="X290" s="110">
        <f t="shared" si="142"/>
        <v>-459078</v>
      </c>
    </row>
    <row r="291" spans="1:24">
      <c r="A291" t="s">
        <v>507</v>
      </c>
      <c r="B291" s="25">
        <v>0</v>
      </c>
      <c r="C291" s="25">
        <v>0</v>
      </c>
      <c r="D291" s="25">
        <v>0</v>
      </c>
      <c r="E291" s="25">
        <v>10200</v>
      </c>
      <c r="F291" s="25">
        <v>15771</v>
      </c>
      <c r="G291" s="25">
        <v>13573</v>
      </c>
      <c r="H291" s="25">
        <v>13205</v>
      </c>
      <c r="I291" s="25">
        <v>11610</v>
      </c>
      <c r="J291" s="25">
        <v>18822</v>
      </c>
      <c r="K291" s="25">
        <v>21800</v>
      </c>
      <c r="L291" s="25">
        <v>20505</v>
      </c>
      <c r="M291" s="25">
        <v>16398</v>
      </c>
      <c r="N291" s="30">
        <v>6584</v>
      </c>
      <c r="O291" s="30">
        <v>11952</v>
      </c>
      <c r="P291" s="30">
        <v>17128</v>
      </c>
      <c r="Q291" s="30">
        <v>23512</v>
      </c>
      <c r="R291" s="30">
        <v>16398</v>
      </c>
      <c r="T291" s="111" t="e">
        <f t="shared" si="148"/>
        <v>#DIV/0!</v>
      </c>
      <c r="U291" s="110">
        <f t="shared" si="145"/>
        <v>2688.8571428571427</v>
      </c>
      <c r="W291" s="111">
        <f t="shared" si="141"/>
        <v>-2.2715856961052383E-2</v>
      </c>
      <c r="X291" s="110">
        <f t="shared" si="142"/>
        <v>-2424</v>
      </c>
    </row>
    <row r="292" spans="1:24">
      <c r="A292" t="s">
        <v>508</v>
      </c>
      <c r="B292" s="25">
        <v>12200</v>
      </c>
      <c r="C292" s="25">
        <v>15100</v>
      </c>
      <c r="D292" s="25">
        <v>12800</v>
      </c>
      <c r="E292" s="25">
        <v>15700</v>
      </c>
      <c r="F292" s="25">
        <v>11157</v>
      </c>
      <c r="G292" s="25">
        <v>10056</v>
      </c>
      <c r="H292" s="25">
        <v>13844</v>
      </c>
      <c r="I292" s="25">
        <v>19750</v>
      </c>
      <c r="J292" s="25">
        <v>31864</v>
      </c>
      <c r="K292" s="25">
        <v>26829</v>
      </c>
      <c r="L292" s="25">
        <v>28000</v>
      </c>
      <c r="M292" s="25">
        <v>20000</v>
      </c>
      <c r="N292" s="30">
        <v>19362</v>
      </c>
      <c r="O292" s="30">
        <v>14000</v>
      </c>
      <c r="P292" s="30">
        <v>14000</v>
      </c>
      <c r="Q292" s="30">
        <v>21629</v>
      </c>
      <c r="R292" s="30">
        <v>20000</v>
      </c>
      <c r="T292" s="111">
        <f t="shared" si="148"/>
        <v>0.11258168539499636</v>
      </c>
      <c r="U292" s="110">
        <f t="shared" si="145"/>
        <v>2394.8571428571427</v>
      </c>
      <c r="W292" s="111">
        <f t="shared" si="141"/>
        <v>-7.4687809703274488E-2</v>
      </c>
      <c r="X292" s="110">
        <f t="shared" si="142"/>
        <v>-11864</v>
      </c>
    </row>
    <row r="293" spans="1:24">
      <c r="A293" t="s">
        <v>509</v>
      </c>
      <c r="B293" s="25">
        <v>57800</v>
      </c>
      <c r="C293" s="25">
        <v>58700</v>
      </c>
      <c r="D293" s="25">
        <v>49700</v>
      </c>
      <c r="E293" s="25">
        <v>69800</v>
      </c>
      <c r="F293" s="25">
        <v>40110</v>
      </c>
      <c r="G293" s="25">
        <v>61425</v>
      </c>
      <c r="H293" s="25">
        <v>61994</v>
      </c>
      <c r="I293" s="25">
        <v>84625</v>
      </c>
      <c r="J293" s="25">
        <v>73817</v>
      </c>
      <c r="K293" s="25">
        <v>41390</v>
      </c>
      <c r="L293" s="25">
        <v>41957</v>
      </c>
      <c r="M293" s="25">
        <v>37397</v>
      </c>
      <c r="N293" s="30">
        <v>26097</v>
      </c>
      <c r="O293" s="30">
        <v>49367</v>
      </c>
      <c r="P293" s="30">
        <v>41133</v>
      </c>
      <c r="Q293" s="30">
        <v>37047</v>
      </c>
      <c r="R293" s="30">
        <v>36509</v>
      </c>
      <c r="T293" s="111">
        <f t="shared" si="148"/>
        <v>3.327732387239779E-2</v>
      </c>
      <c r="U293" s="110">
        <f t="shared" si="145"/>
        <v>2159.5714285714284</v>
      </c>
      <c r="W293" s="111">
        <f t="shared" si="141"/>
        <v>-0.11071576957807649</v>
      </c>
      <c r="X293" s="110">
        <f t="shared" si="142"/>
        <v>-37308</v>
      </c>
    </row>
    <row r="294" spans="1:24">
      <c r="O294" s="30"/>
      <c r="P294" s="30"/>
      <c r="Q294" s="30"/>
      <c r="R294" s="30"/>
      <c r="T294" s="111" t="e">
        <f t="shared" si="148"/>
        <v>#DIV/0!</v>
      </c>
      <c r="U294" s="110">
        <f t="shared" si="145"/>
        <v>0</v>
      </c>
      <c r="W294" s="111" t="e">
        <f t="shared" si="141"/>
        <v>#DIV/0!</v>
      </c>
      <c r="X294" s="110">
        <f t="shared" si="142"/>
        <v>0</v>
      </c>
    </row>
    <row r="295" spans="1:24">
      <c r="A295" s="24" t="s">
        <v>510</v>
      </c>
      <c r="B295" s="24">
        <f>SUBTOTAL(9,B296:B299)</f>
        <v>3337000</v>
      </c>
      <c r="C295" s="24">
        <f t="shared" ref="C295:M295" si="152">SUBTOTAL(9,C296:C299)</f>
        <v>3348900</v>
      </c>
      <c r="D295" s="24">
        <f t="shared" si="152"/>
        <v>3486000</v>
      </c>
      <c r="E295" s="24">
        <f t="shared" si="152"/>
        <v>4869800</v>
      </c>
      <c r="F295" s="24">
        <f t="shared" si="152"/>
        <v>3925216</v>
      </c>
      <c r="G295" s="24">
        <f t="shared" si="152"/>
        <v>4002617</v>
      </c>
      <c r="H295" s="24">
        <f t="shared" si="152"/>
        <v>4774139</v>
      </c>
      <c r="I295" s="24">
        <f t="shared" si="152"/>
        <v>4882234</v>
      </c>
      <c r="J295" s="24">
        <f t="shared" si="152"/>
        <v>5221931</v>
      </c>
      <c r="K295" s="24">
        <f t="shared" si="152"/>
        <v>4079962</v>
      </c>
      <c r="L295" s="24">
        <f t="shared" si="152"/>
        <v>6623275</v>
      </c>
      <c r="M295" s="24">
        <f t="shared" si="152"/>
        <v>4032736</v>
      </c>
      <c r="N295" s="30">
        <f>SUBTOTAL(9,N296:N299)</f>
        <v>3072543</v>
      </c>
      <c r="O295" s="30">
        <f t="shared" ref="O295:R295" si="153">SUBTOTAL(9,O296:O299)</f>
        <v>2566723</v>
      </c>
      <c r="P295" s="30">
        <f t="shared" si="153"/>
        <v>3017815</v>
      </c>
      <c r="Q295" s="30">
        <f t="shared" si="153"/>
        <v>4691405</v>
      </c>
      <c r="R295" s="30">
        <f t="shared" si="153"/>
        <v>3081705</v>
      </c>
      <c r="T295" s="111">
        <f t="shared" si="148"/>
        <v>6.5519196716995909E-2</v>
      </c>
      <c r="U295" s="110">
        <f t="shared" si="145"/>
        <v>267575.85714285716</v>
      </c>
      <c r="W295" s="111">
        <f t="shared" si="141"/>
        <v>-8.4145137213747612E-2</v>
      </c>
      <c r="X295" s="110">
        <f t="shared" si="142"/>
        <v>-2140226</v>
      </c>
    </row>
    <row r="296" spans="1:24">
      <c r="A296" t="s">
        <v>511</v>
      </c>
      <c r="B296" s="25">
        <v>311100</v>
      </c>
      <c r="C296" s="25">
        <v>294500</v>
      </c>
      <c r="D296" s="25">
        <v>287800</v>
      </c>
      <c r="E296" s="25">
        <v>274200</v>
      </c>
      <c r="F296" s="25">
        <v>217810</v>
      </c>
      <c r="G296" s="25">
        <v>312541</v>
      </c>
      <c r="H296" s="25">
        <v>234365</v>
      </c>
      <c r="I296" s="25">
        <v>292056</v>
      </c>
      <c r="J296" s="25">
        <v>303346</v>
      </c>
      <c r="K296" s="25">
        <v>149876</v>
      </c>
      <c r="L296" s="25">
        <v>206637</v>
      </c>
      <c r="M296" s="25">
        <v>146351</v>
      </c>
      <c r="N296" s="30">
        <v>164177</v>
      </c>
      <c r="O296" s="30">
        <v>142921</v>
      </c>
      <c r="P296" s="30">
        <v>212474</v>
      </c>
      <c r="Q296" s="30">
        <v>167135</v>
      </c>
      <c r="R296" s="30">
        <v>116726</v>
      </c>
      <c r="T296" s="111">
        <f t="shared" si="148"/>
        <v>4.2368164819470699E-3</v>
      </c>
      <c r="U296" s="110">
        <f t="shared" si="145"/>
        <v>1263.7142857142858</v>
      </c>
      <c r="W296" s="111">
        <f t="shared" si="141"/>
        <v>-0.14715215754798383</v>
      </c>
      <c r="X296" s="110">
        <f t="shared" si="142"/>
        <v>-186620</v>
      </c>
    </row>
    <row r="297" spans="1:24">
      <c r="A297" t="s">
        <v>512</v>
      </c>
      <c r="B297" s="25">
        <v>702300</v>
      </c>
      <c r="C297" s="25">
        <v>693200</v>
      </c>
      <c r="D297" s="25">
        <v>936300</v>
      </c>
      <c r="E297" s="25">
        <v>1440000</v>
      </c>
      <c r="F297" s="25">
        <v>1056397</v>
      </c>
      <c r="G297" s="25">
        <v>1224950</v>
      </c>
      <c r="H297" s="25">
        <v>1344933</v>
      </c>
      <c r="I297" s="25">
        <v>1451820</v>
      </c>
      <c r="J297" s="25">
        <v>1858596</v>
      </c>
      <c r="K297" s="25">
        <v>1438248</v>
      </c>
      <c r="L297" s="25">
        <v>1611395</v>
      </c>
      <c r="M297" s="25">
        <v>1191133</v>
      </c>
      <c r="N297" s="30">
        <v>1264523</v>
      </c>
      <c r="O297" s="30">
        <v>682829</v>
      </c>
      <c r="P297" s="30">
        <v>466477</v>
      </c>
      <c r="Q297" s="30">
        <v>1608639</v>
      </c>
      <c r="R297" s="30">
        <v>1281715</v>
      </c>
      <c r="T297" s="111">
        <f t="shared" si="148"/>
        <v>0.15130261744069085</v>
      </c>
      <c r="U297" s="110">
        <f t="shared" si="145"/>
        <v>166485.14285714287</v>
      </c>
      <c r="W297" s="111">
        <f t="shared" si="141"/>
        <v>-6.0057951842540369E-2</v>
      </c>
      <c r="X297" s="110">
        <f t="shared" si="142"/>
        <v>-576881</v>
      </c>
    </row>
    <row r="298" spans="1:24">
      <c r="A298" t="s">
        <v>513</v>
      </c>
      <c r="B298" s="25">
        <v>1924700</v>
      </c>
      <c r="C298" s="25">
        <v>1984000</v>
      </c>
      <c r="D298" s="25">
        <v>1826900</v>
      </c>
      <c r="E298" s="25">
        <v>2272100</v>
      </c>
      <c r="F298" s="25">
        <v>2136995</v>
      </c>
      <c r="G298" s="25">
        <v>1948843</v>
      </c>
      <c r="H298" s="25">
        <v>2692483</v>
      </c>
      <c r="I298" s="25">
        <v>2510888</v>
      </c>
      <c r="J298" s="25">
        <v>2465609</v>
      </c>
      <c r="K298" s="25">
        <v>1925067</v>
      </c>
      <c r="L298" s="25">
        <v>3762110</v>
      </c>
      <c r="M298" s="25">
        <v>2366108</v>
      </c>
      <c r="N298" s="30">
        <v>1215532</v>
      </c>
      <c r="O298" s="30">
        <v>1310885</v>
      </c>
      <c r="P298" s="30">
        <v>1790054</v>
      </c>
      <c r="Q298" s="30">
        <v>2581282</v>
      </c>
      <c r="R298" s="30">
        <v>1385827</v>
      </c>
      <c r="T298" s="111">
        <f t="shared" si="148"/>
        <v>3.1533222532544647E-2</v>
      </c>
      <c r="U298" s="110">
        <f t="shared" si="145"/>
        <v>68801.28571428571</v>
      </c>
      <c r="W298" s="111">
        <f t="shared" si="141"/>
        <v>-9.1557448025456623E-2</v>
      </c>
      <c r="X298" s="110">
        <f t="shared" si="142"/>
        <v>-1079782</v>
      </c>
    </row>
    <row r="299" spans="1:24">
      <c r="A299" t="s">
        <v>514</v>
      </c>
      <c r="B299" s="25">
        <v>398900</v>
      </c>
      <c r="C299" s="25">
        <v>377200</v>
      </c>
      <c r="D299" s="25">
        <v>435000</v>
      </c>
      <c r="E299" s="25">
        <v>883500</v>
      </c>
      <c r="F299" s="25">
        <v>514014</v>
      </c>
      <c r="G299" s="25">
        <v>516283</v>
      </c>
      <c r="H299" s="25">
        <v>502358</v>
      </c>
      <c r="I299" s="25">
        <v>627470</v>
      </c>
      <c r="J299" s="25">
        <v>594380</v>
      </c>
      <c r="K299" s="25">
        <v>566771</v>
      </c>
      <c r="L299" s="25">
        <v>1043133</v>
      </c>
      <c r="M299" s="25">
        <v>329144</v>
      </c>
      <c r="N299" s="30">
        <v>428311</v>
      </c>
      <c r="O299" s="30">
        <v>430088</v>
      </c>
      <c r="P299" s="30">
        <v>548810</v>
      </c>
      <c r="Q299" s="30">
        <v>334349</v>
      </c>
      <c r="R299" s="30">
        <v>297437</v>
      </c>
      <c r="T299" s="111">
        <f t="shared" si="148"/>
        <v>6.7119890048243924E-2</v>
      </c>
      <c r="U299" s="110">
        <f t="shared" si="145"/>
        <v>31025.714285714286</v>
      </c>
      <c r="W299" s="111">
        <f t="shared" si="141"/>
        <v>-0.10897791755947617</v>
      </c>
      <c r="X299" s="110">
        <f t="shared" si="142"/>
        <v>-296943</v>
      </c>
    </row>
    <row r="300" spans="1:24">
      <c r="A300" t="s">
        <v>515</v>
      </c>
      <c r="N300" s="30">
        <v>0</v>
      </c>
      <c r="O300" s="30">
        <v>0</v>
      </c>
      <c r="P300" s="30">
        <v>59538</v>
      </c>
      <c r="Q300" s="30">
        <v>24080</v>
      </c>
      <c r="R300" s="30">
        <v>0</v>
      </c>
      <c r="T300" s="111" t="e">
        <f t="shared" si="148"/>
        <v>#DIV/0!</v>
      </c>
      <c r="U300" s="110">
        <f t="shared" si="145"/>
        <v>0</v>
      </c>
      <c r="W300" s="111" t="e">
        <f t="shared" si="141"/>
        <v>#DIV/0!</v>
      </c>
      <c r="X300" s="110">
        <f t="shared" si="142"/>
        <v>0</v>
      </c>
    </row>
    <row r="301" spans="1:24">
      <c r="O301" s="30"/>
      <c r="P301" s="30"/>
      <c r="Q301" s="30"/>
      <c r="R301" s="30"/>
      <c r="T301" s="111" t="e">
        <f t="shared" si="148"/>
        <v>#DIV/0!</v>
      </c>
      <c r="U301" s="110">
        <f t="shared" si="145"/>
        <v>0</v>
      </c>
      <c r="W301" s="111" t="e">
        <f t="shared" si="141"/>
        <v>#DIV/0!</v>
      </c>
      <c r="X301" s="110">
        <f t="shared" si="142"/>
        <v>0</v>
      </c>
    </row>
    <row r="302" spans="1:24">
      <c r="A302" s="24" t="s">
        <v>516</v>
      </c>
      <c r="B302" s="24">
        <f>SUBTOTAL(9,B303:B305)</f>
        <v>335800</v>
      </c>
      <c r="C302" s="24">
        <f t="shared" ref="C302:M302" si="154">SUBTOTAL(9,C303:C305)</f>
        <v>287000</v>
      </c>
      <c r="D302" s="24">
        <f t="shared" si="154"/>
        <v>323200</v>
      </c>
      <c r="E302" s="24">
        <f t="shared" si="154"/>
        <v>322700</v>
      </c>
      <c r="F302" s="24">
        <f t="shared" si="154"/>
        <v>341181</v>
      </c>
      <c r="G302" s="24">
        <f t="shared" si="154"/>
        <v>334367</v>
      </c>
      <c r="H302" s="24">
        <f t="shared" si="154"/>
        <v>342441</v>
      </c>
      <c r="I302" s="24">
        <f t="shared" si="154"/>
        <v>377833</v>
      </c>
      <c r="J302" s="24">
        <f t="shared" si="154"/>
        <v>362397</v>
      </c>
      <c r="K302" s="24">
        <f t="shared" si="154"/>
        <v>390930</v>
      </c>
      <c r="L302" s="24">
        <f t="shared" si="154"/>
        <v>70399</v>
      </c>
      <c r="M302" s="24">
        <f t="shared" si="154"/>
        <v>88426</v>
      </c>
      <c r="N302" s="30">
        <f>SUBTOTAL(9,N303:N305)</f>
        <v>72617</v>
      </c>
      <c r="O302" s="30">
        <f t="shared" ref="O302:R302" si="155">SUBTOTAL(9,O303:O305)</f>
        <v>54413</v>
      </c>
      <c r="P302" s="30">
        <f t="shared" si="155"/>
        <v>70221</v>
      </c>
      <c r="Q302" s="30">
        <f t="shared" si="155"/>
        <v>600362</v>
      </c>
      <c r="R302" s="30">
        <f t="shared" si="155"/>
        <v>327725</v>
      </c>
      <c r="T302" s="111">
        <f t="shared" si="148"/>
        <v>3.3883998742376464E-2</v>
      </c>
      <c r="U302" s="110">
        <f t="shared" si="145"/>
        <v>10771</v>
      </c>
      <c r="W302" s="111">
        <f t="shared" si="141"/>
        <v>-1.6621226440114545E-2</v>
      </c>
      <c r="X302" s="110">
        <f t="shared" si="142"/>
        <v>-34672</v>
      </c>
    </row>
    <row r="303" spans="1:24">
      <c r="A303" t="s">
        <v>517</v>
      </c>
      <c r="B303" s="25">
        <v>335800</v>
      </c>
      <c r="C303" s="25">
        <v>287000</v>
      </c>
      <c r="D303" s="25">
        <v>323200</v>
      </c>
      <c r="E303" s="25">
        <v>322700</v>
      </c>
      <c r="F303" s="25">
        <v>19184</v>
      </c>
      <c r="G303" s="25">
        <v>7646</v>
      </c>
      <c r="H303" s="25">
        <v>7765</v>
      </c>
      <c r="I303" s="25">
        <v>15363</v>
      </c>
      <c r="J303" s="25">
        <v>11889</v>
      </c>
      <c r="K303" s="25">
        <v>10109</v>
      </c>
      <c r="L303" s="25">
        <v>2398</v>
      </c>
      <c r="M303" s="25">
        <v>2725</v>
      </c>
      <c r="N303" s="30">
        <v>10062</v>
      </c>
      <c r="O303" s="30">
        <v>10109</v>
      </c>
      <c r="P303" s="30">
        <v>3402</v>
      </c>
      <c r="Q303" s="30">
        <v>8028</v>
      </c>
      <c r="R303" s="30">
        <v>2725</v>
      </c>
      <c r="T303" s="111">
        <f t="shared" si="148"/>
        <v>-0.36544948001338995</v>
      </c>
      <c r="U303" s="110">
        <f t="shared" si="145"/>
        <v>-39301.571428571428</v>
      </c>
      <c r="W303" s="111">
        <f t="shared" si="141"/>
        <v>-0.21770564466718745</v>
      </c>
      <c r="X303" s="110">
        <f t="shared" si="142"/>
        <v>-9164</v>
      </c>
    </row>
    <row r="304" spans="1:24">
      <c r="A304" t="s">
        <v>518</v>
      </c>
      <c r="B304" s="25">
        <v>0</v>
      </c>
      <c r="C304" s="25">
        <v>0</v>
      </c>
      <c r="D304" s="25">
        <v>0</v>
      </c>
      <c r="E304" s="25">
        <v>0</v>
      </c>
      <c r="F304" s="25">
        <v>14709</v>
      </c>
      <c r="G304" s="25">
        <v>0</v>
      </c>
      <c r="H304" s="25">
        <v>28577</v>
      </c>
      <c r="I304" s="25">
        <v>15900</v>
      </c>
      <c r="J304" s="25">
        <v>1053</v>
      </c>
      <c r="K304" s="25">
        <v>32395</v>
      </c>
      <c r="L304" s="25">
        <v>16000</v>
      </c>
      <c r="M304" s="25">
        <v>16000</v>
      </c>
      <c r="N304" s="30">
        <v>8856</v>
      </c>
      <c r="O304" s="30">
        <v>21130</v>
      </c>
      <c r="P304" s="30">
        <v>10718</v>
      </c>
      <c r="Q304" s="30">
        <v>17738</v>
      </c>
      <c r="R304" s="30">
        <v>0</v>
      </c>
      <c r="T304" s="111" t="e">
        <f t="shared" si="148"/>
        <v>#DIV/0!</v>
      </c>
      <c r="U304" s="110">
        <f t="shared" si="145"/>
        <v>150.42857142857142</v>
      </c>
      <c r="W304" s="111">
        <f t="shared" si="141"/>
        <v>-1</v>
      </c>
      <c r="X304" s="110">
        <f t="shared" si="142"/>
        <v>-1053</v>
      </c>
    </row>
    <row r="305" spans="1:24">
      <c r="A305" t="s">
        <v>519</v>
      </c>
      <c r="B305" s="25">
        <v>0</v>
      </c>
      <c r="C305" s="25">
        <v>0</v>
      </c>
      <c r="D305" s="25">
        <v>0</v>
      </c>
      <c r="E305" s="25">
        <v>0</v>
      </c>
      <c r="F305" s="25">
        <v>307288</v>
      </c>
      <c r="G305" s="25">
        <v>326721</v>
      </c>
      <c r="H305" s="25">
        <v>306099</v>
      </c>
      <c r="I305" s="25">
        <v>346570</v>
      </c>
      <c r="J305" s="25">
        <v>349455</v>
      </c>
      <c r="K305" s="25">
        <v>348426</v>
      </c>
      <c r="L305" s="25">
        <v>52001</v>
      </c>
      <c r="M305" s="25">
        <v>69701</v>
      </c>
      <c r="N305" s="30">
        <v>53699</v>
      </c>
      <c r="O305" s="30">
        <v>23174</v>
      </c>
      <c r="P305" s="30">
        <v>56101</v>
      </c>
      <c r="Q305" s="30">
        <v>574596</v>
      </c>
      <c r="R305" s="30">
        <v>325000</v>
      </c>
      <c r="T305" s="111" t="e">
        <f t="shared" si="148"/>
        <v>#DIV/0!</v>
      </c>
      <c r="U305" s="110">
        <f t="shared" si="145"/>
        <v>49922.142857142855</v>
      </c>
      <c r="W305" s="111">
        <f t="shared" si="141"/>
        <v>-1.2018792945367784E-2</v>
      </c>
      <c r="X305" s="110">
        <f t="shared" si="142"/>
        <v>-24455</v>
      </c>
    </row>
    <row r="306" spans="1:24">
      <c r="N306" s="30"/>
      <c r="O306" s="30"/>
      <c r="P306" s="30"/>
      <c r="Q306" s="30"/>
      <c r="R306" s="30"/>
      <c r="T306" s="111" t="e">
        <f t="shared" si="148"/>
        <v>#DIV/0!</v>
      </c>
      <c r="U306" s="110">
        <f t="shared" si="145"/>
        <v>0</v>
      </c>
      <c r="W306" s="111" t="e">
        <f t="shared" si="141"/>
        <v>#DIV/0!</v>
      </c>
      <c r="X306" s="110">
        <f t="shared" si="142"/>
        <v>0</v>
      </c>
    </row>
    <row r="307" spans="1:24">
      <c r="A307" s="24" t="s">
        <v>520</v>
      </c>
      <c r="B307" s="24">
        <f>SUBTOTAL(9,B308:B308)</f>
        <v>174100</v>
      </c>
      <c r="C307" s="24">
        <f t="shared" ref="C307:M307" si="156">SUBTOTAL(9,C308:C308)</f>
        <v>164600</v>
      </c>
      <c r="D307" s="24">
        <f t="shared" si="156"/>
        <v>185400</v>
      </c>
      <c r="E307" s="24">
        <f t="shared" si="156"/>
        <v>174900</v>
      </c>
      <c r="F307" s="24">
        <f t="shared" si="156"/>
        <v>180444</v>
      </c>
      <c r="G307" s="24">
        <f t="shared" si="156"/>
        <v>193415</v>
      </c>
      <c r="H307" s="24">
        <f t="shared" si="156"/>
        <v>161672</v>
      </c>
      <c r="I307" s="24">
        <f t="shared" si="156"/>
        <v>193360</v>
      </c>
      <c r="J307" s="24">
        <f t="shared" si="156"/>
        <v>176398</v>
      </c>
      <c r="K307" s="24">
        <f t="shared" si="156"/>
        <v>177598</v>
      </c>
      <c r="L307" s="24">
        <f t="shared" si="156"/>
        <v>223467</v>
      </c>
      <c r="M307" s="24">
        <f t="shared" si="156"/>
        <v>200299</v>
      </c>
      <c r="N307" s="30">
        <f>SUBTOTAL(9,N308:N308)</f>
        <v>171246</v>
      </c>
      <c r="O307" s="30">
        <f t="shared" ref="O307:R307" si="157">SUBTOTAL(9,O308:O308)</f>
        <v>176540</v>
      </c>
      <c r="P307" s="30">
        <f t="shared" si="157"/>
        <v>375473</v>
      </c>
      <c r="Q307" s="30">
        <f t="shared" si="157"/>
        <v>323690</v>
      </c>
      <c r="R307" s="30">
        <f t="shared" si="157"/>
        <v>308799</v>
      </c>
      <c r="T307" s="111">
        <f t="shared" si="148"/>
        <v>9.9382766631070929E-3</v>
      </c>
      <c r="U307" s="110">
        <f t="shared" si="145"/>
        <v>1685.4285714285713</v>
      </c>
      <c r="W307" s="111">
        <f t="shared" si="141"/>
        <v>9.7818061037355797E-2</v>
      </c>
      <c r="X307" s="110">
        <f t="shared" si="142"/>
        <v>132401</v>
      </c>
    </row>
    <row r="308" spans="1:24">
      <c r="A308" s="24" t="s">
        <v>521</v>
      </c>
      <c r="B308" s="25">
        <v>174100</v>
      </c>
      <c r="C308" s="25">
        <v>164600</v>
      </c>
      <c r="D308" s="25">
        <v>185400</v>
      </c>
      <c r="E308" s="25">
        <v>174900</v>
      </c>
      <c r="F308" s="25">
        <v>180444</v>
      </c>
      <c r="G308" s="25">
        <v>193415</v>
      </c>
      <c r="H308" s="25">
        <v>161672</v>
      </c>
      <c r="I308" s="25">
        <v>193360</v>
      </c>
      <c r="J308" s="25">
        <v>176398</v>
      </c>
      <c r="K308" s="25">
        <v>177598</v>
      </c>
      <c r="L308" s="25">
        <v>223467</v>
      </c>
      <c r="M308" s="25">
        <v>200299</v>
      </c>
      <c r="N308" s="30">
        <v>171246</v>
      </c>
      <c r="O308" s="30">
        <v>176540</v>
      </c>
      <c r="P308" s="30">
        <v>375473</v>
      </c>
      <c r="Q308" s="30">
        <v>323690</v>
      </c>
      <c r="R308" s="30">
        <v>308799</v>
      </c>
      <c r="T308" s="111">
        <f t="shared" si="148"/>
        <v>9.9382766631070929E-3</v>
      </c>
      <c r="U308" s="110">
        <f t="shared" si="145"/>
        <v>1685.4285714285713</v>
      </c>
      <c r="W308" s="111">
        <f t="shared" si="141"/>
        <v>9.7818061037355797E-2</v>
      </c>
      <c r="X308" s="110">
        <f t="shared" si="142"/>
        <v>132401</v>
      </c>
    </row>
    <row r="309" spans="1:24">
      <c r="A309" s="24"/>
      <c r="B309" s="24"/>
      <c r="C309" s="24"/>
      <c r="D309" s="24"/>
      <c r="E309" s="24"/>
      <c r="F309" s="24"/>
      <c r="G309" s="24"/>
      <c r="H309" s="24"/>
      <c r="I309" s="24"/>
      <c r="J309" s="24"/>
      <c r="K309" s="24"/>
      <c r="L309" s="24"/>
      <c r="M309" s="24"/>
      <c r="O309" s="30"/>
      <c r="P309" s="30"/>
      <c r="Q309" s="30"/>
      <c r="R309" s="30"/>
      <c r="T309" s="111" t="e">
        <f t="shared" si="148"/>
        <v>#DIV/0!</v>
      </c>
      <c r="U309" s="110">
        <f t="shared" si="145"/>
        <v>0</v>
      </c>
      <c r="W309" s="111" t="e">
        <f t="shared" si="141"/>
        <v>#DIV/0!</v>
      </c>
      <c r="X309" s="110">
        <f t="shared" si="142"/>
        <v>0</v>
      </c>
    </row>
    <row r="310" spans="1:24">
      <c r="A310" s="24" t="s">
        <v>522</v>
      </c>
      <c r="B310" s="24">
        <f>SUBTOTAL(9,B311:B317)</f>
        <v>885300</v>
      </c>
      <c r="C310" s="24">
        <f t="shared" ref="C310:M310" si="158">SUBTOTAL(9,C311:C317)</f>
        <v>969300</v>
      </c>
      <c r="D310" s="24">
        <f t="shared" si="158"/>
        <v>1017300</v>
      </c>
      <c r="E310" s="24">
        <f t="shared" si="158"/>
        <v>1311300</v>
      </c>
      <c r="F310" s="24">
        <f t="shared" si="158"/>
        <v>1060610</v>
      </c>
      <c r="G310" s="24">
        <f t="shared" si="158"/>
        <v>1229287</v>
      </c>
      <c r="H310" s="24">
        <f t="shared" si="158"/>
        <v>1298848</v>
      </c>
      <c r="I310" s="24">
        <f t="shared" si="158"/>
        <v>1279679</v>
      </c>
      <c r="J310" s="24">
        <f t="shared" si="158"/>
        <v>1305091</v>
      </c>
      <c r="K310" s="24">
        <f t="shared" si="158"/>
        <v>1283066</v>
      </c>
      <c r="L310" s="24">
        <f t="shared" si="158"/>
        <v>2309631</v>
      </c>
      <c r="M310" s="24">
        <f t="shared" si="158"/>
        <v>3920729</v>
      </c>
      <c r="N310" s="30">
        <f>SUBTOTAL(9,N311:N317)</f>
        <v>1277741</v>
      </c>
      <c r="O310" s="30">
        <f t="shared" ref="O310:R310" si="159">SUBTOTAL(9,O311:O317)</f>
        <v>1493867</v>
      </c>
      <c r="P310" s="30">
        <f t="shared" si="159"/>
        <v>1851688</v>
      </c>
      <c r="Q310" s="30">
        <f t="shared" si="159"/>
        <v>5863249</v>
      </c>
      <c r="R310" s="30">
        <f t="shared" si="159"/>
        <v>5599630</v>
      </c>
      <c r="T310" s="111">
        <f t="shared" si="148"/>
        <v>4.3409182912103272E-2</v>
      </c>
      <c r="U310" s="110">
        <f t="shared" si="145"/>
        <v>47970.142857142855</v>
      </c>
      <c r="W310" s="111">
        <f t="shared" si="141"/>
        <v>0.27473454763081429</v>
      </c>
      <c r="X310" s="110">
        <f t="shared" si="142"/>
        <v>4294539</v>
      </c>
    </row>
    <row r="311" spans="1:24">
      <c r="A311" t="s">
        <v>523</v>
      </c>
      <c r="B311" s="25">
        <v>141700</v>
      </c>
      <c r="C311" s="25">
        <v>132200</v>
      </c>
      <c r="D311" s="25">
        <v>163300</v>
      </c>
      <c r="E311" s="25">
        <v>174100</v>
      </c>
      <c r="F311" s="25">
        <v>162660</v>
      </c>
      <c r="G311" s="25">
        <v>203207</v>
      </c>
      <c r="H311" s="25">
        <v>183457</v>
      </c>
      <c r="I311" s="25">
        <v>212267</v>
      </c>
      <c r="J311" s="25">
        <v>206402</v>
      </c>
      <c r="K311" s="25">
        <v>217372</v>
      </c>
      <c r="L311" s="25">
        <v>195713</v>
      </c>
      <c r="M311" s="25">
        <v>196346</v>
      </c>
      <c r="N311" s="30">
        <v>245020</v>
      </c>
      <c r="O311" s="30">
        <v>267638</v>
      </c>
      <c r="P311" s="30">
        <v>300459</v>
      </c>
      <c r="Q311" s="30">
        <v>199508</v>
      </c>
      <c r="R311" s="30">
        <v>196346</v>
      </c>
      <c r="T311" s="111">
        <f t="shared" si="148"/>
        <v>6.5713210857149207E-2</v>
      </c>
      <c r="U311" s="110">
        <f t="shared" si="145"/>
        <v>10600.285714285714</v>
      </c>
      <c r="W311" s="111">
        <f t="shared" si="141"/>
        <v>-8.2899992684677404E-3</v>
      </c>
      <c r="X311" s="110">
        <f t="shared" si="142"/>
        <v>-10056</v>
      </c>
    </row>
    <row r="312" spans="1:24">
      <c r="A312" t="s">
        <v>524</v>
      </c>
      <c r="B312" s="25">
        <v>141300</v>
      </c>
      <c r="C312" s="25">
        <v>127100</v>
      </c>
      <c r="D312" s="25">
        <v>122800</v>
      </c>
      <c r="E312" s="25">
        <v>290400</v>
      </c>
      <c r="F312" s="25">
        <v>146322</v>
      </c>
      <c r="G312" s="25">
        <v>270036</v>
      </c>
      <c r="H312" s="25">
        <v>224801</v>
      </c>
      <c r="I312" s="25">
        <v>172422</v>
      </c>
      <c r="J312" s="25">
        <v>129520</v>
      </c>
      <c r="K312" s="25">
        <v>69788</v>
      </c>
      <c r="L312" s="25">
        <v>1049198</v>
      </c>
      <c r="M312" s="25">
        <v>1807291</v>
      </c>
      <c r="N312" s="30">
        <v>54232</v>
      </c>
      <c r="O312" s="30">
        <v>67250</v>
      </c>
      <c r="P312" s="30">
        <v>353683</v>
      </c>
      <c r="Q312" s="30">
        <v>2921036</v>
      </c>
      <c r="R312" s="30">
        <v>2471668</v>
      </c>
      <c r="T312" s="111">
        <f t="shared" si="148"/>
        <v>2.6980805962213417E-3</v>
      </c>
      <c r="U312" s="110">
        <f t="shared" si="145"/>
        <v>345.71428571428572</v>
      </c>
      <c r="W312" s="111">
        <f t="shared" si="141"/>
        <v>0.6347156355256407</v>
      </c>
      <c r="X312" s="110">
        <f t="shared" si="142"/>
        <v>2342148</v>
      </c>
    </row>
    <row r="313" spans="1:24">
      <c r="A313" t="s">
        <v>525</v>
      </c>
      <c r="B313" s="25">
        <v>149200</v>
      </c>
      <c r="C313" s="25">
        <v>188300</v>
      </c>
      <c r="D313" s="25">
        <v>177900</v>
      </c>
      <c r="E313" s="25">
        <v>179200</v>
      </c>
      <c r="F313" s="25">
        <v>145725</v>
      </c>
      <c r="G313" s="25">
        <v>159105</v>
      </c>
      <c r="H313" s="25">
        <v>171816</v>
      </c>
      <c r="I313" s="25">
        <v>189205</v>
      </c>
      <c r="J313" s="25">
        <v>190814</v>
      </c>
      <c r="K313" s="25">
        <v>173910</v>
      </c>
      <c r="L313" s="25">
        <v>176250</v>
      </c>
      <c r="M313" s="25">
        <v>176250</v>
      </c>
      <c r="N313" s="30">
        <v>199313</v>
      </c>
      <c r="O313" s="30">
        <v>206455</v>
      </c>
      <c r="P313" s="30">
        <v>195839</v>
      </c>
      <c r="Q313" s="30">
        <v>176250</v>
      </c>
      <c r="R313" s="30">
        <v>226250</v>
      </c>
      <c r="T313" s="111">
        <f t="shared" si="148"/>
        <v>1.8964668688190578E-3</v>
      </c>
      <c r="U313" s="110">
        <f t="shared" si="145"/>
        <v>359.14285714285717</v>
      </c>
      <c r="W313" s="111">
        <f t="shared" si="141"/>
        <v>2.8797085754658225E-2</v>
      </c>
      <c r="X313" s="110">
        <f t="shared" si="142"/>
        <v>35436</v>
      </c>
    </row>
    <row r="314" spans="1:24">
      <c r="B314" s="25">
        <v>14700</v>
      </c>
      <c r="C314" s="25">
        <v>20200</v>
      </c>
      <c r="D314" s="25">
        <v>18200</v>
      </c>
      <c r="E314" s="25">
        <v>20500</v>
      </c>
      <c r="F314" s="25">
        <v>18781</v>
      </c>
      <c r="G314" s="25">
        <v>5250</v>
      </c>
      <c r="H314" s="25">
        <v>30790</v>
      </c>
      <c r="I314" s="25">
        <v>19934</v>
      </c>
      <c r="J314" s="25">
        <v>17157</v>
      </c>
      <c r="K314" s="25">
        <v>36372</v>
      </c>
      <c r="L314" s="25" t="s">
        <v>4</v>
      </c>
      <c r="M314" s="25" t="s">
        <v>4</v>
      </c>
      <c r="N314" s="30"/>
      <c r="O314" s="30"/>
      <c r="P314" s="30"/>
      <c r="Q314" s="30"/>
      <c r="R314" s="30"/>
      <c r="T314" s="111"/>
      <c r="U314" s="110">
        <f t="shared" si="145"/>
        <v>-434.71428571428572</v>
      </c>
      <c r="W314" s="111">
        <f t="shared" si="141"/>
        <v>-1</v>
      </c>
      <c r="X314" s="110">
        <f t="shared" si="142"/>
        <v>-17157</v>
      </c>
    </row>
    <row r="315" spans="1:24">
      <c r="A315" t="s">
        <v>526</v>
      </c>
      <c r="B315" s="25">
        <v>21100</v>
      </c>
      <c r="C315" s="25">
        <v>13400</v>
      </c>
      <c r="D315" s="25">
        <v>16000</v>
      </c>
      <c r="E315" s="25">
        <v>300</v>
      </c>
      <c r="F315" s="25">
        <v>0</v>
      </c>
      <c r="G315" s="25">
        <v>0</v>
      </c>
      <c r="H315" s="25">
        <v>0</v>
      </c>
      <c r="I315" s="25">
        <v>0</v>
      </c>
      <c r="J315" s="25">
        <v>0</v>
      </c>
      <c r="K315" s="25">
        <v>0</v>
      </c>
      <c r="L315" s="25">
        <v>0</v>
      </c>
      <c r="M315" s="25">
        <v>0</v>
      </c>
      <c r="N315" s="30">
        <v>0</v>
      </c>
      <c r="O315" s="30">
        <v>0</v>
      </c>
      <c r="P315" s="30">
        <v>0</v>
      </c>
      <c r="Q315" s="30">
        <v>0</v>
      </c>
      <c r="R315" s="30">
        <v>0</v>
      </c>
      <c r="T315" s="111">
        <f t="shared" si="148"/>
        <v>-1</v>
      </c>
      <c r="U315" s="110">
        <f t="shared" si="145"/>
        <v>-1914.2857142857142</v>
      </c>
      <c r="W315" s="111" t="e">
        <f t="shared" si="141"/>
        <v>#DIV/0!</v>
      </c>
      <c r="X315" s="110">
        <f t="shared" si="142"/>
        <v>0</v>
      </c>
    </row>
    <row r="316" spans="1:24">
      <c r="A316" t="s">
        <v>527</v>
      </c>
      <c r="B316" s="25">
        <v>417300</v>
      </c>
      <c r="C316" s="25">
        <v>488100</v>
      </c>
      <c r="D316" s="25">
        <v>519100</v>
      </c>
      <c r="E316" s="25">
        <v>555800</v>
      </c>
      <c r="F316" s="25">
        <v>587122</v>
      </c>
      <c r="G316" s="25">
        <v>591689</v>
      </c>
      <c r="H316" s="25">
        <v>687984</v>
      </c>
      <c r="I316" s="25">
        <v>685851</v>
      </c>
      <c r="J316" s="25">
        <v>761198</v>
      </c>
      <c r="K316" s="25">
        <v>785027</v>
      </c>
      <c r="L316" s="25">
        <v>720842</v>
      </c>
      <c r="M316" s="25">
        <v>720842</v>
      </c>
      <c r="N316" s="30">
        <v>779176</v>
      </c>
      <c r="O316" s="30">
        <v>859478</v>
      </c>
      <c r="P316" s="30">
        <v>859050</v>
      </c>
      <c r="Q316" s="30">
        <v>876866</v>
      </c>
      <c r="R316" s="30">
        <v>815366</v>
      </c>
      <c r="T316" s="111">
        <f t="shared" si="148"/>
        <v>6.5540184902885379E-2</v>
      </c>
      <c r="U316" s="110">
        <f t="shared" si="145"/>
        <v>39014</v>
      </c>
      <c r="W316" s="111">
        <f t="shared" si="141"/>
        <v>1.1523149866461635E-2</v>
      </c>
      <c r="X316" s="110">
        <f t="shared" si="142"/>
        <v>54168</v>
      </c>
    </row>
    <row r="317" spans="1:24">
      <c r="A317" t="s">
        <v>528</v>
      </c>
      <c r="B317" s="25">
        <v>0</v>
      </c>
      <c r="C317" s="25">
        <v>0</v>
      </c>
      <c r="D317" s="25">
        <v>0</v>
      </c>
      <c r="E317" s="25">
        <v>91000</v>
      </c>
      <c r="F317" s="25">
        <v>0</v>
      </c>
      <c r="G317" s="25">
        <v>0</v>
      </c>
      <c r="H317" s="25">
        <v>0</v>
      </c>
      <c r="I317" s="25" t="s">
        <v>4</v>
      </c>
      <c r="J317" s="25" t="s">
        <v>4</v>
      </c>
      <c r="K317" s="25">
        <v>597</v>
      </c>
      <c r="L317" s="25">
        <v>167628</v>
      </c>
      <c r="M317" s="25">
        <v>1020000</v>
      </c>
      <c r="N317" s="30">
        <v>0</v>
      </c>
      <c r="O317" s="30">
        <v>93046</v>
      </c>
      <c r="P317" s="30">
        <v>142657</v>
      </c>
      <c r="Q317" s="30">
        <v>1689589</v>
      </c>
      <c r="R317" s="30">
        <v>1890000</v>
      </c>
      <c r="T317" s="111" t="e">
        <f t="shared" si="148"/>
        <v>#VALUE!</v>
      </c>
      <c r="U317" s="110" t="e">
        <f t="shared" si="145"/>
        <v>#VALUE!</v>
      </c>
      <c r="W317" s="111" t="e">
        <f t="shared" si="141"/>
        <v>#VALUE!</v>
      </c>
      <c r="X317" s="110" t="e">
        <f t="shared" si="142"/>
        <v>#VALUE!</v>
      </c>
    </row>
    <row r="318" spans="1:24">
      <c r="N318" s="30"/>
      <c r="O318" s="30"/>
      <c r="P318" s="30"/>
      <c r="Q318" s="30"/>
      <c r="R318" s="30"/>
      <c r="T318" s="111" t="e">
        <f t="shared" si="148"/>
        <v>#DIV/0!</v>
      </c>
      <c r="U318" s="110">
        <f t="shared" si="145"/>
        <v>0</v>
      </c>
      <c r="W318" s="111" t="e">
        <f t="shared" si="141"/>
        <v>#DIV/0!</v>
      </c>
      <c r="X318" s="110">
        <f t="shared" si="142"/>
        <v>0</v>
      </c>
    </row>
    <row r="319" spans="1:24">
      <c r="A319" s="24" t="s">
        <v>529</v>
      </c>
      <c r="B319" s="24">
        <f>SUBTOTAL(9,B320:B320)</f>
        <v>162800</v>
      </c>
      <c r="C319" s="24">
        <f t="shared" ref="C319:M319" si="160">SUBTOTAL(9,C320:C320)</f>
        <v>288000</v>
      </c>
      <c r="D319" s="24">
        <f t="shared" si="160"/>
        <v>276600</v>
      </c>
      <c r="E319" s="24">
        <f t="shared" si="160"/>
        <v>507500</v>
      </c>
      <c r="F319" s="24">
        <f t="shared" si="160"/>
        <v>452701</v>
      </c>
      <c r="G319" s="24">
        <f t="shared" si="160"/>
        <v>456351</v>
      </c>
      <c r="H319" s="24">
        <f t="shared" si="160"/>
        <v>451937</v>
      </c>
      <c r="I319" s="24">
        <f t="shared" si="160"/>
        <v>449827</v>
      </c>
      <c r="J319" s="24">
        <f t="shared" si="160"/>
        <v>251974</v>
      </c>
      <c r="K319" s="24">
        <f t="shared" si="160"/>
        <v>651653</v>
      </c>
      <c r="L319" s="24">
        <f t="shared" si="160"/>
        <v>931246</v>
      </c>
      <c r="M319" s="24">
        <f t="shared" si="160"/>
        <v>913641</v>
      </c>
      <c r="N319" s="30">
        <f t="shared" ref="N319:R319" si="161">SUBTOTAL(9,N320:N320)</f>
        <v>971026</v>
      </c>
      <c r="O319" s="30">
        <f t="shared" si="161"/>
        <v>582510</v>
      </c>
      <c r="P319" s="30">
        <f t="shared" si="161"/>
        <v>393005</v>
      </c>
      <c r="Q319" s="30">
        <f t="shared" si="161"/>
        <v>735752</v>
      </c>
      <c r="R319" s="30">
        <f t="shared" si="161"/>
        <v>489144</v>
      </c>
      <c r="T319" s="111">
        <f t="shared" si="148"/>
        <v>-1.8909580795712033E-2</v>
      </c>
      <c r="U319" s="110">
        <f t="shared" si="145"/>
        <v>-5146.5714285714284</v>
      </c>
      <c r="W319" s="111">
        <f t="shared" si="141"/>
        <v>0.11689796606718694</v>
      </c>
      <c r="X319" s="110">
        <f t="shared" si="142"/>
        <v>237170</v>
      </c>
    </row>
    <row r="320" spans="1:24">
      <c r="A320" t="s">
        <v>530</v>
      </c>
      <c r="B320" s="25">
        <v>162800</v>
      </c>
      <c r="C320" s="25">
        <v>288000</v>
      </c>
      <c r="D320" s="25">
        <v>276600</v>
      </c>
      <c r="E320" s="25">
        <v>507500</v>
      </c>
      <c r="F320" s="25">
        <v>452701</v>
      </c>
      <c r="G320" s="25">
        <v>456351</v>
      </c>
      <c r="H320" s="25">
        <v>451937</v>
      </c>
      <c r="I320" s="25">
        <v>449827</v>
      </c>
      <c r="J320" s="25">
        <v>251974</v>
      </c>
      <c r="K320" s="25">
        <v>651653</v>
      </c>
      <c r="L320" s="25">
        <v>931246</v>
      </c>
      <c r="M320" s="25">
        <v>913641</v>
      </c>
      <c r="N320" s="30">
        <v>971026</v>
      </c>
      <c r="O320" s="30">
        <v>582510</v>
      </c>
      <c r="P320" s="30">
        <v>393005</v>
      </c>
      <c r="Q320" s="30">
        <v>735752</v>
      </c>
      <c r="R320" s="30">
        <v>489144</v>
      </c>
      <c r="T320" s="111">
        <f t="shared" si="148"/>
        <v>-1.8909580795712033E-2</v>
      </c>
      <c r="U320" s="110">
        <f t="shared" si="145"/>
        <v>-5146.5714285714284</v>
      </c>
      <c r="W320" s="111">
        <f t="shared" si="141"/>
        <v>0.11689796606718694</v>
      </c>
      <c r="X320" s="110">
        <f t="shared" si="142"/>
        <v>237170</v>
      </c>
    </row>
    <row r="321" spans="1:24">
      <c r="O321" s="30"/>
      <c r="P321" s="30"/>
      <c r="Q321" s="30"/>
      <c r="R321" s="30"/>
      <c r="T321" s="111" t="e">
        <f t="shared" si="148"/>
        <v>#DIV/0!</v>
      </c>
      <c r="U321" s="110">
        <f t="shared" si="145"/>
        <v>0</v>
      </c>
      <c r="W321" s="111" t="e">
        <f t="shared" si="141"/>
        <v>#DIV/0!</v>
      </c>
      <c r="X321" s="110">
        <f t="shared" si="142"/>
        <v>0</v>
      </c>
    </row>
    <row r="322" spans="1:24">
      <c r="A322" s="24" t="s">
        <v>531</v>
      </c>
      <c r="B322" s="24">
        <f>SUBTOTAL(9,B323:B332)</f>
        <v>1227900</v>
      </c>
      <c r="C322" s="24">
        <f t="shared" ref="C322:M322" si="162">SUBTOTAL(9,C323:C332)</f>
        <v>1461400</v>
      </c>
      <c r="D322" s="24">
        <f t="shared" si="162"/>
        <v>1305500</v>
      </c>
      <c r="E322" s="24">
        <f t="shared" si="162"/>
        <v>1514100</v>
      </c>
      <c r="F322" s="24">
        <f t="shared" si="162"/>
        <v>1444943</v>
      </c>
      <c r="G322" s="24">
        <f t="shared" si="162"/>
        <v>1422343</v>
      </c>
      <c r="H322" s="24">
        <f t="shared" si="162"/>
        <v>1449841</v>
      </c>
      <c r="I322" s="24">
        <f t="shared" si="162"/>
        <v>1404174</v>
      </c>
      <c r="J322" s="24">
        <f t="shared" si="162"/>
        <v>1779418</v>
      </c>
      <c r="K322" s="24">
        <f t="shared" si="162"/>
        <v>1468367</v>
      </c>
      <c r="L322" s="24">
        <f t="shared" si="162"/>
        <v>1942035</v>
      </c>
      <c r="M322" s="24">
        <f t="shared" si="162"/>
        <v>1475655</v>
      </c>
      <c r="N322" s="30">
        <f>SUBTOTAL(9,N323:N332)</f>
        <v>1349642</v>
      </c>
      <c r="O322" s="30">
        <f t="shared" ref="O322:R322" si="163">SUBTOTAL(9,O323:O332)</f>
        <v>1261814</v>
      </c>
      <c r="P322" s="30">
        <f t="shared" si="163"/>
        <v>1408657</v>
      </c>
      <c r="Q322" s="30">
        <f t="shared" si="163"/>
        <v>2199030</v>
      </c>
      <c r="R322" s="30">
        <f t="shared" si="163"/>
        <v>1693386</v>
      </c>
      <c r="T322" s="111">
        <f t="shared" si="148"/>
        <v>2.8526661033750678E-2</v>
      </c>
      <c r="U322" s="110">
        <f t="shared" si="145"/>
        <v>45431.142857142855</v>
      </c>
      <c r="W322" s="111">
        <f t="shared" si="141"/>
        <v>-8.2253633379831825E-3</v>
      </c>
      <c r="X322" s="110">
        <f t="shared" si="142"/>
        <v>-86032</v>
      </c>
    </row>
    <row r="323" spans="1:24">
      <c r="A323" t="s">
        <v>532</v>
      </c>
      <c r="B323" s="25">
        <v>400</v>
      </c>
      <c r="C323" s="25">
        <v>200</v>
      </c>
      <c r="D323" s="25">
        <v>200</v>
      </c>
      <c r="E323" s="25">
        <v>8200</v>
      </c>
      <c r="F323" s="25">
        <v>100</v>
      </c>
      <c r="G323" s="25">
        <v>8407</v>
      </c>
      <c r="H323" s="25">
        <v>9117</v>
      </c>
      <c r="I323" s="25">
        <v>9124</v>
      </c>
      <c r="J323" s="25">
        <v>5557</v>
      </c>
      <c r="K323" s="25">
        <v>1003</v>
      </c>
      <c r="L323" s="25">
        <v>11150</v>
      </c>
      <c r="M323" s="25">
        <v>11150</v>
      </c>
      <c r="N323" s="30">
        <v>1524</v>
      </c>
      <c r="O323" s="30">
        <v>655</v>
      </c>
      <c r="P323" s="30">
        <v>4961</v>
      </c>
      <c r="Q323" s="30">
        <v>9947</v>
      </c>
      <c r="R323" s="30">
        <v>25700</v>
      </c>
      <c r="T323" s="111">
        <f t="shared" si="148"/>
        <v>0.6078984950876829</v>
      </c>
      <c r="U323" s="110">
        <f t="shared" si="145"/>
        <v>765.28571428571433</v>
      </c>
      <c r="W323" s="111">
        <f t="shared" si="141"/>
        <v>0.29076977636421564</v>
      </c>
      <c r="X323" s="110">
        <f t="shared" si="142"/>
        <v>20143</v>
      </c>
    </row>
    <row r="324" spans="1:24">
      <c r="A324" t="s">
        <v>533</v>
      </c>
      <c r="B324" s="25">
        <v>134300</v>
      </c>
      <c r="C324" s="25">
        <v>187600</v>
      </c>
      <c r="D324" s="25">
        <v>213200</v>
      </c>
      <c r="E324" s="25">
        <v>253200</v>
      </c>
      <c r="F324" s="25">
        <v>250137</v>
      </c>
      <c r="G324" s="25">
        <v>256488</v>
      </c>
      <c r="H324" s="25">
        <v>314197</v>
      </c>
      <c r="I324" s="25">
        <v>307010</v>
      </c>
      <c r="J324" s="25">
        <v>319541</v>
      </c>
      <c r="K324" s="25">
        <v>151761</v>
      </c>
      <c r="L324" s="25">
        <v>225960</v>
      </c>
      <c r="M324" s="25">
        <v>178220</v>
      </c>
      <c r="N324" s="30">
        <v>137208</v>
      </c>
      <c r="O324" s="30">
        <v>250780</v>
      </c>
      <c r="P324" s="30">
        <v>217159</v>
      </c>
      <c r="Q324" s="30">
        <v>205177</v>
      </c>
      <c r="R324" s="30">
        <v>209730</v>
      </c>
      <c r="T324" s="111">
        <f t="shared" si="148"/>
        <v>7.9050984045292427E-2</v>
      </c>
      <c r="U324" s="110">
        <f t="shared" si="145"/>
        <v>18848.714285714286</v>
      </c>
      <c r="W324" s="111">
        <f t="shared" si="141"/>
        <v>-6.7771603456668883E-2</v>
      </c>
      <c r="X324" s="110">
        <f t="shared" si="142"/>
        <v>-109811</v>
      </c>
    </row>
    <row r="325" spans="1:24">
      <c r="A325" t="s">
        <v>534</v>
      </c>
      <c r="B325" s="25">
        <v>148300</v>
      </c>
      <c r="C325" s="25">
        <v>134000</v>
      </c>
      <c r="D325" s="25">
        <v>116700</v>
      </c>
      <c r="E325" s="25">
        <v>153300</v>
      </c>
      <c r="F325" s="25">
        <v>165331</v>
      </c>
      <c r="G325" s="25">
        <v>180921</v>
      </c>
      <c r="H325" s="25">
        <v>143091</v>
      </c>
      <c r="I325" s="25">
        <v>150410</v>
      </c>
      <c r="J325" s="25">
        <v>171966</v>
      </c>
      <c r="K325" s="25">
        <v>161297</v>
      </c>
      <c r="L325" s="25">
        <v>202445</v>
      </c>
      <c r="M325" s="25">
        <v>156340</v>
      </c>
      <c r="N325" s="30">
        <v>144586</v>
      </c>
      <c r="O325" s="30">
        <v>168776</v>
      </c>
      <c r="P325" s="30">
        <v>185693</v>
      </c>
      <c r="Q325" s="30">
        <v>174927</v>
      </c>
      <c r="R325" s="30">
        <v>156340</v>
      </c>
      <c r="T325" s="111">
        <f t="shared" si="148"/>
        <v>3.6279310099166517E-2</v>
      </c>
      <c r="U325" s="110">
        <f t="shared" si="145"/>
        <v>5423.7142857142853</v>
      </c>
      <c r="W325" s="111">
        <f t="shared" si="141"/>
        <v>-1.575189715854397E-2</v>
      </c>
      <c r="X325" s="110">
        <f t="shared" si="142"/>
        <v>-15626</v>
      </c>
    </row>
    <row r="326" spans="1:24">
      <c r="A326" t="s">
        <v>535</v>
      </c>
      <c r="B326" s="25">
        <v>182800</v>
      </c>
      <c r="C326" s="25">
        <v>159000</v>
      </c>
      <c r="D326" s="25">
        <v>177700</v>
      </c>
      <c r="E326" s="25">
        <v>209500</v>
      </c>
      <c r="F326" s="25">
        <v>191340</v>
      </c>
      <c r="G326" s="25">
        <v>180542</v>
      </c>
      <c r="H326" s="25">
        <v>196506</v>
      </c>
      <c r="I326" s="25">
        <v>253776</v>
      </c>
      <c r="J326" s="25">
        <v>195913</v>
      </c>
      <c r="K326" s="25">
        <v>306863</v>
      </c>
      <c r="L326" s="25">
        <v>256000</v>
      </c>
      <c r="M326" s="25">
        <v>220000</v>
      </c>
      <c r="N326" s="30">
        <v>169988</v>
      </c>
      <c r="O326" s="30">
        <v>188965</v>
      </c>
      <c r="P326" s="30">
        <v>223778</v>
      </c>
      <c r="Q326" s="30">
        <v>500000</v>
      </c>
      <c r="R326" s="30">
        <v>290000</v>
      </c>
      <c r="T326" s="111">
        <f t="shared" si="148"/>
        <v>3.0272966332731688E-2</v>
      </c>
      <c r="U326" s="110">
        <f t="shared" si="145"/>
        <v>5273.2857142857147</v>
      </c>
      <c r="W326" s="111">
        <f t="shared" ref="W326:W389" si="164">(R326/J326)^(1/6)-1</f>
        <v>6.7552209698465537E-2</v>
      </c>
      <c r="X326" s="110">
        <f t="shared" ref="X326:X389" si="165">R326-J326</f>
        <v>94087</v>
      </c>
    </row>
    <row r="327" spans="1:24">
      <c r="A327" t="s">
        <v>536</v>
      </c>
      <c r="B327" s="25">
        <v>89600</v>
      </c>
      <c r="C327" s="25">
        <v>101600</v>
      </c>
      <c r="D327" s="25">
        <v>81600</v>
      </c>
      <c r="E327" s="25">
        <v>123100</v>
      </c>
      <c r="F327" s="25">
        <v>99657</v>
      </c>
      <c r="G327" s="25">
        <v>108422</v>
      </c>
      <c r="H327" s="25">
        <v>129709</v>
      </c>
      <c r="I327" s="25">
        <v>147156</v>
      </c>
      <c r="J327" s="25">
        <v>178452</v>
      </c>
      <c r="K327" s="25">
        <v>189501</v>
      </c>
      <c r="L327" s="25">
        <v>300458</v>
      </c>
      <c r="M327" s="25">
        <v>221467</v>
      </c>
      <c r="N327" s="30">
        <v>213222</v>
      </c>
      <c r="O327" s="30">
        <v>215598</v>
      </c>
      <c r="P327" s="30">
        <v>226881</v>
      </c>
      <c r="Q327" s="30">
        <v>288193</v>
      </c>
      <c r="R327" s="30">
        <v>281600</v>
      </c>
      <c r="T327" s="111">
        <f t="shared" si="148"/>
        <v>8.37941836172722E-2</v>
      </c>
      <c r="U327" s="110">
        <f t="shared" si="145"/>
        <v>10978.857142857143</v>
      </c>
      <c r="W327" s="111">
        <f t="shared" si="164"/>
        <v>7.8992779559973858E-2</v>
      </c>
      <c r="X327" s="110">
        <f t="shared" si="165"/>
        <v>103148</v>
      </c>
    </row>
    <row r="328" spans="1:24">
      <c r="A328" t="s">
        <v>537</v>
      </c>
      <c r="B328" s="25">
        <v>344300</v>
      </c>
      <c r="C328" s="25">
        <v>412700</v>
      </c>
      <c r="D328" s="25">
        <v>232500</v>
      </c>
      <c r="E328" s="25">
        <v>276100</v>
      </c>
      <c r="F328" s="25">
        <v>167140</v>
      </c>
      <c r="G328" s="25">
        <v>186945</v>
      </c>
      <c r="H328" s="25">
        <v>194844</v>
      </c>
      <c r="I328" s="25">
        <v>203506</v>
      </c>
      <c r="J328" s="25">
        <v>288451</v>
      </c>
      <c r="K328" s="25">
        <v>212689</v>
      </c>
      <c r="L328" s="25">
        <v>340209</v>
      </c>
      <c r="M328" s="25">
        <v>273408</v>
      </c>
      <c r="N328" s="30">
        <v>191549</v>
      </c>
      <c r="O328" s="30">
        <v>129699</v>
      </c>
      <c r="P328" s="30">
        <v>295243</v>
      </c>
      <c r="Q328" s="30">
        <v>490667</v>
      </c>
      <c r="R328" s="30">
        <v>329475</v>
      </c>
      <c r="T328" s="111">
        <f t="shared" si="148"/>
        <v>-4.9883638033678457E-2</v>
      </c>
      <c r="U328" s="110">
        <f t="shared" si="145"/>
        <v>-17749.857142857141</v>
      </c>
      <c r="W328" s="111">
        <f t="shared" si="164"/>
        <v>2.2409955358498213E-2</v>
      </c>
      <c r="X328" s="110">
        <f t="shared" si="165"/>
        <v>41024</v>
      </c>
    </row>
    <row r="329" spans="1:24">
      <c r="A329" t="s">
        <v>538</v>
      </c>
      <c r="B329" s="25">
        <v>114900</v>
      </c>
      <c r="C329" s="25">
        <v>191500</v>
      </c>
      <c r="D329" s="25">
        <v>208900</v>
      </c>
      <c r="E329" s="25">
        <v>213800</v>
      </c>
      <c r="F329" s="25">
        <v>205950</v>
      </c>
      <c r="G329" s="25">
        <v>241377</v>
      </c>
      <c r="H329" s="25">
        <v>230554</v>
      </c>
      <c r="I329" s="25">
        <v>181213</v>
      </c>
      <c r="J329" s="25">
        <v>216264</v>
      </c>
      <c r="K329" s="25">
        <v>193254</v>
      </c>
      <c r="L329" s="25">
        <v>253163</v>
      </c>
      <c r="M329" s="25">
        <v>157000</v>
      </c>
      <c r="N329" s="30">
        <v>160369</v>
      </c>
      <c r="O329" s="30">
        <v>138858</v>
      </c>
      <c r="P329" s="30">
        <v>117354</v>
      </c>
      <c r="Q329" s="30">
        <v>157513</v>
      </c>
      <c r="R329" s="30">
        <v>112038</v>
      </c>
      <c r="T329" s="111">
        <f t="shared" si="148"/>
        <v>1.7524944556333466E-2</v>
      </c>
      <c r="U329" s="110">
        <f t="shared" si="145"/>
        <v>3537.7142857142858</v>
      </c>
      <c r="W329" s="111">
        <f t="shared" si="164"/>
        <v>-0.10381668773916453</v>
      </c>
      <c r="X329" s="110">
        <f t="shared" si="165"/>
        <v>-104226</v>
      </c>
    </row>
    <row r="330" spans="1:24">
      <c r="A330" t="s">
        <v>539</v>
      </c>
      <c r="B330" s="25">
        <v>74400</v>
      </c>
      <c r="C330" s="25">
        <v>74700</v>
      </c>
      <c r="D330" s="25">
        <v>74500</v>
      </c>
      <c r="E330" s="25">
        <v>175000</v>
      </c>
      <c r="F330" s="25">
        <v>97901</v>
      </c>
      <c r="G330" s="25">
        <v>162137</v>
      </c>
      <c r="H330" s="25">
        <v>56353</v>
      </c>
      <c r="I330" s="25">
        <v>18945</v>
      </c>
      <c r="J330" s="25">
        <v>80086</v>
      </c>
      <c r="K330" s="25">
        <v>42179</v>
      </c>
      <c r="L330" s="25">
        <v>123848</v>
      </c>
      <c r="M330" s="25">
        <v>47070</v>
      </c>
      <c r="N330" s="30">
        <v>109888</v>
      </c>
      <c r="O330" s="30">
        <v>61725</v>
      </c>
      <c r="P330" s="30">
        <v>51242</v>
      </c>
      <c r="Q330" s="30">
        <v>89830</v>
      </c>
      <c r="R330" s="30">
        <v>87726</v>
      </c>
      <c r="T330" s="111">
        <f t="shared" si="148"/>
        <v>9.9954765323926331E-3</v>
      </c>
      <c r="U330" s="110">
        <f t="shared" si="145"/>
        <v>769.42857142857144</v>
      </c>
      <c r="W330" s="111">
        <f t="shared" si="164"/>
        <v>1.5302106993014597E-2</v>
      </c>
      <c r="X330" s="110">
        <f t="shared" si="165"/>
        <v>7640</v>
      </c>
    </row>
    <row r="331" spans="1:24">
      <c r="A331" t="s">
        <v>540</v>
      </c>
      <c r="B331" s="25">
        <v>138900</v>
      </c>
      <c r="C331" s="25">
        <v>200100</v>
      </c>
      <c r="D331" s="25">
        <v>200200</v>
      </c>
      <c r="E331" s="25">
        <v>101900</v>
      </c>
      <c r="F331" s="25">
        <v>267387</v>
      </c>
      <c r="G331" s="25">
        <v>97104</v>
      </c>
      <c r="H331" s="25">
        <v>175470</v>
      </c>
      <c r="I331" s="25">
        <v>133034</v>
      </c>
      <c r="J331" s="25">
        <v>323188</v>
      </c>
      <c r="K331" s="25">
        <v>209820</v>
      </c>
      <c r="L331" s="25">
        <v>223952</v>
      </c>
      <c r="M331" s="25">
        <v>211000</v>
      </c>
      <c r="N331" s="30">
        <v>216458</v>
      </c>
      <c r="O331" s="30">
        <v>106758</v>
      </c>
      <c r="P331" s="30">
        <v>86346</v>
      </c>
      <c r="Q331" s="30">
        <v>282776</v>
      </c>
      <c r="R331" s="30">
        <v>200777</v>
      </c>
      <c r="T331" s="111">
        <f t="shared" si="148"/>
        <v>7.0887920420502404E-2</v>
      </c>
      <c r="U331" s="110">
        <f t="shared" si="145"/>
        <v>17584</v>
      </c>
      <c r="W331" s="111">
        <f t="shared" si="164"/>
        <v>-7.6274096859436424E-2</v>
      </c>
      <c r="X331" s="110">
        <f t="shared" si="165"/>
        <v>-122411</v>
      </c>
    </row>
    <row r="332" spans="1:24">
      <c r="A332" t="s">
        <v>541</v>
      </c>
      <c r="B332" s="25">
        <v>0</v>
      </c>
      <c r="C332" s="25">
        <v>0</v>
      </c>
      <c r="D332" s="25">
        <v>0</v>
      </c>
      <c r="E332" s="25">
        <v>0</v>
      </c>
      <c r="F332" s="25">
        <v>0</v>
      </c>
      <c r="G332" s="25">
        <v>0</v>
      </c>
      <c r="H332" s="25">
        <v>0</v>
      </c>
      <c r="I332" s="25" t="s">
        <v>4</v>
      </c>
      <c r="J332" s="25" t="s">
        <v>4</v>
      </c>
      <c r="K332" s="25" t="s">
        <v>4</v>
      </c>
      <c r="L332" s="25">
        <v>4850</v>
      </c>
      <c r="M332" s="25" t="s">
        <v>4</v>
      </c>
      <c r="N332" s="30">
        <v>4850</v>
      </c>
      <c r="O332" s="30">
        <v>0</v>
      </c>
      <c r="P332" s="30">
        <v>0</v>
      </c>
      <c r="Q332" s="30">
        <v>0</v>
      </c>
      <c r="R332" s="30">
        <v>0</v>
      </c>
      <c r="T332" s="111" t="e">
        <f t="shared" si="148"/>
        <v>#VALUE!</v>
      </c>
      <c r="U332" s="110" t="e">
        <f t="shared" ref="U332:U395" si="166">(J332-C332)/7</f>
        <v>#VALUE!</v>
      </c>
      <c r="W332" s="111" t="e">
        <f t="shared" si="164"/>
        <v>#VALUE!</v>
      </c>
      <c r="X332" s="110" t="e">
        <f t="shared" si="165"/>
        <v>#VALUE!</v>
      </c>
    </row>
    <row r="333" spans="1:24">
      <c r="N333" s="30"/>
      <c r="O333" s="30"/>
      <c r="P333" s="30"/>
      <c r="Q333" s="30"/>
      <c r="R333" s="30"/>
      <c r="T333" s="111" t="e">
        <f t="shared" si="148"/>
        <v>#DIV/0!</v>
      </c>
      <c r="U333" s="110">
        <f t="shared" si="166"/>
        <v>0</v>
      </c>
      <c r="W333" s="111" t="e">
        <f t="shared" si="164"/>
        <v>#DIV/0!</v>
      </c>
      <c r="X333" s="110">
        <f t="shared" si="165"/>
        <v>0</v>
      </c>
    </row>
    <row r="334" spans="1:24">
      <c r="A334" s="24" t="s">
        <v>542</v>
      </c>
      <c r="B334" s="24">
        <f>SUBTOTAL(9,B335:B339)</f>
        <v>1665900</v>
      </c>
      <c r="C334" s="24">
        <f t="shared" ref="C334:R334" si="167">SUBTOTAL(9,C335:C339)</f>
        <v>1623700</v>
      </c>
      <c r="D334" s="24">
        <f t="shared" si="167"/>
        <v>1670300</v>
      </c>
      <c r="E334" s="24">
        <f t="shared" si="167"/>
        <v>11457600</v>
      </c>
      <c r="F334" s="24">
        <f t="shared" si="167"/>
        <v>1627724</v>
      </c>
      <c r="G334" s="24">
        <f t="shared" si="167"/>
        <v>1690086</v>
      </c>
      <c r="H334" s="24">
        <f t="shared" si="167"/>
        <v>1665437</v>
      </c>
      <c r="I334" s="24">
        <f t="shared" si="167"/>
        <v>29287</v>
      </c>
      <c r="J334" s="24">
        <f t="shared" si="167"/>
        <v>55774</v>
      </c>
      <c r="K334" s="24">
        <f t="shared" si="167"/>
        <v>0</v>
      </c>
      <c r="L334" s="24">
        <f t="shared" si="167"/>
        <v>20699498</v>
      </c>
      <c r="M334" s="24">
        <f t="shared" si="167"/>
        <v>3419897</v>
      </c>
      <c r="N334" s="24">
        <f t="shared" si="167"/>
        <v>0</v>
      </c>
      <c r="O334" s="24">
        <f t="shared" si="167"/>
        <v>0</v>
      </c>
      <c r="P334" s="24">
        <f t="shared" si="167"/>
        <v>0</v>
      </c>
      <c r="Q334" s="24">
        <f t="shared" si="167"/>
        <v>15176425</v>
      </c>
      <c r="R334" s="24">
        <f t="shared" si="167"/>
        <v>3435690</v>
      </c>
      <c r="T334" s="111">
        <f t="shared" si="148"/>
        <v>-0.38220189524257142</v>
      </c>
      <c r="U334" s="110">
        <f t="shared" si="166"/>
        <v>-223989.42857142858</v>
      </c>
      <c r="W334" s="111">
        <f t="shared" si="164"/>
        <v>0.98730120746920891</v>
      </c>
      <c r="X334" s="110">
        <f t="shared" si="165"/>
        <v>3379916</v>
      </c>
    </row>
    <row r="335" spans="1:24">
      <c r="A335" t="s">
        <v>543</v>
      </c>
      <c r="B335" s="25">
        <v>44500</v>
      </c>
      <c r="C335" s="25">
        <v>2300</v>
      </c>
      <c r="D335" s="25">
        <v>25100</v>
      </c>
      <c r="E335" s="25">
        <v>1403900</v>
      </c>
      <c r="F335" s="25">
        <v>3960</v>
      </c>
      <c r="G335" s="25">
        <v>68722</v>
      </c>
      <c r="H335" s="25">
        <v>44073</v>
      </c>
      <c r="I335" s="25">
        <v>29287</v>
      </c>
      <c r="J335" s="25">
        <v>55774</v>
      </c>
      <c r="K335" s="25">
        <v>0</v>
      </c>
      <c r="L335" s="25">
        <v>5788079</v>
      </c>
      <c r="M335" s="25">
        <v>3419897</v>
      </c>
      <c r="N335" s="30">
        <v>0</v>
      </c>
      <c r="O335" s="30">
        <v>0</v>
      </c>
      <c r="P335" s="30">
        <v>0</v>
      </c>
      <c r="Q335" s="30">
        <v>7186098</v>
      </c>
      <c r="R335" s="30">
        <v>3435690</v>
      </c>
      <c r="T335" s="111">
        <f t="shared" si="148"/>
        <v>0.57693884336339418</v>
      </c>
      <c r="U335" s="110">
        <f t="shared" si="166"/>
        <v>7639.1428571428569</v>
      </c>
      <c r="W335" s="111">
        <f t="shared" si="164"/>
        <v>0.98730120746920891</v>
      </c>
      <c r="X335" s="110">
        <f t="shared" si="165"/>
        <v>3379916</v>
      </c>
    </row>
    <row r="336" spans="1:24">
      <c r="A336" t="s">
        <v>544</v>
      </c>
      <c r="B336" s="25">
        <v>0</v>
      </c>
      <c r="C336" s="25">
        <v>0</v>
      </c>
      <c r="D336" s="25">
        <v>23800</v>
      </c>
      <c r="E336" s="25">
        <v>2932300</v>
      </c>
      <c r="F336" s="25">
        <v>2400</v>
      </c>
      <c r="G336" s="25">
        <v>0</v>
      </c>
      <c r="H336" s="25">
        <v>0</v>
      </c>
      <c r="I336" s="25" t="s">
        <v>4</v>
      </c>
      <c r="J336" s="25" t="s">
        <v>4</v>
      </c>
      <c r="K336" s="25" t="s">
        <v>4</v>
      </c>
      <c r="L336" s="25">
        <v>6911419</v>
      </c>
      <c r="M336" s="25" t="s">
        <v>4</v>
      </c>
      <c r="N336" s="30">
        <v>0</v>
      </c>
      <c r="O336" s="30">
        <v>0</v>
      </c>
      <c r="P336" s="30">
        <v>0</v>
      </c>
      <c r="Q336" s="30">
        <v>3388</v>
      </c>
      <c r="R336" s="30">
        <v>0</v>
      </c>
      <c r="T336" s="111" t="e">
        <f t="shared" si="148"/>
        <v>#VALUE!</v>
      </c>
      <c r="U336" s="110" t="e">
        <f t="shared" si="166"/>
        <v>#VALUE!</v>
      </c>
      <c r="W336" s="111" t="e">
        <f t="shared" si="164"/>
        <v>#VALUE!</v>
      </c>
      <c r="X336" s="110" t="e">
        <f t="shared" si="165"/>
        <v>#VALUE!</v>
      </c>
    </row>
    <row r="337" spans="1:24">
      <c r="A337" t="s">
        <v>545</v>
      </c>
      <c r="B337" s="25">
        <v>0</v>
      </c>
      <c r="C337" s="25">
        <v>0</v>
      </c>
      <c r="D337" s="25">
        <v>0</v>
      </c>
      <c r="E337" s="25">
        <v>5500000</v>
      </c>
      <c r="F337" s="25">
        <v>0</v>
      </c>
      <c r="G337" s="25">
        <v>0</v>
      </c>
      <c r="H337" s="25">
        <v>0</v>
      </c>
      <c r="I337" s="25" t="s">
        <v>4</v>
      </c>
      <c r="J337" s="25" t="s">
        <v>4</v>
      </c>
      <c r="K337" s="25" t="s">
        <v>4</v>
      </c>
      <c r="L337" s="25">
        <v>8000000</v>
      </c>
      <c r="M337" s="25" t="s">
        <v>4</v>
      </c>
      <c r="N337" s="30">
        <v>0</v>
      </c>
      <c r="O337" s="30">
        <v>0</v>
      </c>
      <c r="P337" s="30">
        <v>0</v>
      </c>
      <c r="Q337" s="30">
        <v>8000000</v>
      </c>
      <c r="R337" s="30">
        <v>0</v>
      </c>
      <c r="T337" s="111" t="e">
        <f t="shared" si="148"/>
        <v>#VALUE!</v>
      </c>
      <c r="U337" s="110" t="e">
        <f t="shared" si="166"/>
        <v>#VALUE!</v>
      </c>
      <c r="W337" s="111" t="e">
        <f t="shared" si="164"/>
        <v>#VALUE!</v>
      </c>
      <c r="X337" s="110" t="e">
        <f t="shared" si="165"/>
        <v>#VALUE!</v>
      </c>
    </row>
    <row r="338" spans="1:24">
      <c r="A338" t="s">
        <v>546</v>
      </c>
      <c r="B338" s="25"/>
      <c r="C338" s="25"/>
      <c r="D338" s="25"/>
      <c r="E338" s="25"/>
      <c r="F338" s="25"/>
      <c r="G338" s="25"/>
      <c r="H338" s="25"/>
      <c r="I338" s="25"/>
      <c r="J338" s="25"/>
      <c r="K338" s="25"/>
      <c r="L338" s="25"/>
      <c r="M338" s="25"/>
      <c r="N338" s="30">
        <v>0</v>
      </c>
      <c r="O338" s="30">
        <v>0</v>
      </c>
      <c r="P338" s="30">
        <v>0</v>
      </c>
      <c r="Q338" s="30">
        <v>-13061</v>
      </c>
      <c r="R338" s="30">
        <v>0</v>
      </c>
      <c r="T338" s="111" t="e">
        <f>(J338/C338)^(1/7)-1</f>
        <v>#DIV/0!</v>
      </c>
      <c r="U338" s="110">
        <f t="shared" si="166"/>
        <v>0</v>
      </c>
      <c r="W338" s="111" t="e">
        <f t="shared" si="164"/>
        <v>#DIV/0!</v>
      </c>
      <c r="X338" s="110">
        <f t="shared" si="165"/>
        <v>0</v>
      </c>
    </row>
    <row r="339" spans="1:24">
      <c r="B339" s="25">
        <v>1621400</v>
      </c>
      <c r="C339" s="25">
        <v>1621400</v>
      </c>
      <c r="D339" s="25">
        <v>1621400</v>
      </c>
      <c r="E339" s="25">
        <v>1621400</v>
      </c>
      <c r="F339" s="25">
        <v>1621364</v>
      </c>
      <c r="G339" s="25">
        <v>1621364</v>
      </c>
      <c r="H339" s="25">
        <v>1621364</v>
      </c>
      <c r="I339" s="25">
        <v>0</v>
      </c>
      <c r="J339" s="25">
        <v>0</v>
      </c>
      <c r="K339" s="25">
        <v>0</v>
      </c>
      <c r="L339" s="25">
        <v>0</v>
      </c>
      <c r="M339" s="25">
        <v>0</v>
      </c>
      <c r="U339" s="110">
        <f t="shared" si="166"/>
        <v>-231628.57142857142</v>
      </c>
      <c r="W339" s="111" t="e">
        <f t="shared" si="164"/>
        <v>#DIV/0!</v>
      </c>
      <c r="X339" s="110">
        <f t="shared" si="165"/>
        <v>0</v>
      </c>
    </row>
    <row r="340" spans="1:24">
      <c r="O340" s="30"/>
      <c r="P340" s="30"/>
      <c r="Q340" s="30"/>
      <c r="R340" s="30"/>
      <c r="T340" s="111" t="e">
        <f t="shared" si="148"/>
        <v>#DIV/0!</v>
      </c>
      <c r="U340" s="110">
        <f t="shared" si="166"/>
        <v>0</v>
      </c>
      <c r="W340" s="111" t="e">
        <f t="shared" si="164"/>
        <v>#DIV/0!</v>
      </c>
      <c r="X340" s="110">
        <f t="shared" si="165"/>
        <v>0</v>
      </c>
    </row>
    <row r="341" spans="1:24">
      <c r="A341" s="24" t="s">
        <v>547</v>
      </c>
      <c r="B341" s="24">
        <f>SUBTOTAL(9,B342:B343)</f>
        <v>-3834900</v>
      </c>
      <c r="C341" s="24">
        <f t="shared" ref="C341:M341" si="168">SUBTOTAL(9,C342:C343)</f>
        <v>-3276300</v>
      </c>
      <c r="D341" s="24">
        <f t="shared" si="168"/>
        <v>-3438500</v>
      </c>
      <c r="E341" s="24">
        <f t="shared" si="168"/>
        <v>-2970800</v>
      </c>
      <c r="F341" s="24">
        <f t="shared" si="168"/>
        <v>-3151267</v>
      </c>
      <c r="G341" s="24">
        <f t="shared" si="168"/>
        <v>-3085463</v>
      </c>
      <c r="H341" s="24">
        <f t="shared" si="168"/>
        <v>-4071429</v>
      </c>
      <c r="I341" s="24">
        <f t="shared" si="168"/>
        <v>-5045972</v>
      </c>
      <c r="J341" s="24">
        <f t="shared" si="168"/>
        <v>-4480420</v>
      </c>
      <c r="K341" s="24">
        <f t="shared" si="168"/>
        <v>-4503832</v>
      </c>
      <c r="L341" s="24">
        <f t="shared" si="168"/>
        <v>-4046314</v>
      </c>
      <c r="M341" s="24">
        <f t="shared" si="168"/>
        <v>-4041960</v>
      </c>
      <c r="N341" s="30">
        <f>SUBTOTAL(9,N342:N343)</f>
        <v>-4615501</v>
      </c>
      <c r="O341" s="30">
        <f t="shared" ref="O341:R341" si="169">SUBTOTAL(9,O342:O343)</f>
        <v>-4818584</v>
      </c>
      <c r="P341" s="30">
        <f t="shared" si="169"/>
        <v>-5912268</v>
      </c>
      <c r="Q341" s="30">
        <f t="shared" si="169"/>
        <v>-4206637</v>
      </c>
      <c r="R341" s="30">
        <f t="shared" si="169"/>
        <v>-3879783</v>
      </c>
      <c r="T341" s="111">
        <f t="shared" si="148"/>
        <v>4.5729344514407133E-2</v>
      </c>
      <c r="U341" s="110">
        <f t="shared" si="166"/>
        <v>-172017.14285714287</v>
      </c>
      <c r="W341" s="111">
        <f t="shared" si="164"/>
        <v>-2.3704131577891752E-2</v>
      </c>
      <c r="X341" s="110">
        <f t="shared" si="165"/>
        <v>600637</v>
      </c>
    </row>
    <row r="342" spans="1:24">
      <c r="A342" t="s">
        <v>548</v>
      </c>
      <c r="B342" s="25">
        <v>-1861900</v>
      </c>
      <c r="C342" s="25">
        <v>-1053300</v>
      </c>
      <c r="D342" s="25">
        <v>-1215500</v>
      </c>
      <c r="E342" s="25">
        <v>-814700</v>
      </c>
      <c r="F342" s="25">
        <v>-996532</v>
      </c>
      <c r="G342" s="25">
        <v>-931263</v>
      </c>
      <c r="H342" s="25">
        <v>-1425166</v>
      </c>
      <c r="I342" s="25">
        <v>-2399709</v>
      </c>
      <c r="J342" s="25">
        <v>-2043820</v>
      </c>
      <c r="K342" s="25">
        <v>-2068903</v>
      </c>
      <c r="L342" s="25">
        <v>-1400877</v>
      </c>
      <c r="M342" s="25">
        <v>-1395697</v>
      </c>
      <c r="N342" s="30">
        <v>-1970064</v>
      </c>
      <c r="O342" s="30">
        <v>-2172321</v>
      </c>
      <c r="P342" s="30">
        <v>-3266005</v>
      </c>
      <c r="Q342" s="30">
        <v>-1560374</v>
      </c>
      <c r="R342" s="30">
        <v>-1233520</v>
      </c>
      <c r="T342" s="111">
        <f t="shared" ref="T342:T408" si="170">(J342/C342)^(1/7)-1</f>
        <v>9.9327831136021727E-2</v>
      </c>
      <c r="U342" s="110">
        <f t="shared" si="166"/>
        <v>-141502.85714285713</v>
      </c>
      <c r="W342" s="111">
        <f t="shared" si="164"/>
        <v>-8.0714115174069678E-2</v>
      </c>
      <c r="X342" s="110">
        <f t="shared" si="165"/>
        <v>810300</v>
      </c>
    </row>
    <row r="343" spans="1:24">
      <c r="A343" t="s">
        <v>549</v>
      </c>
      <c r="B343" s="25">
        <v>-1973000</v>
      </c>
      <c r="C343" s="25">
        <v>-2223000</v>
      </c>
      <c r="D343" s="25">
        <v>-2223000</v>
      </c>
      <c r="E343" s="25">
        <v>-2156100</v>
      </c>
      <c r="F343" s="25">
        <v>-2154735</v>
      </c>
      <c r="G343" s="25">
        <v>-2154200</v>
      </c>
      <c r="H343" s="25">
        <v>-2646263</v>
      </c>
      <c r="I343" s="25">
        <v>-2646263</v>
      </c>
      <c r="J343" s="25">
        <v>-2436600</v>
      </c>
      <c r="K343" s="25">
        <v>-2434929</v>
      </c>
      <c r="L343" s="25">
        <v>-2645437</v>
      </c>
      <c r="M343" s="25">
        <v>-2646263</v>
      </c>
      <c r="N343" s="30">
        <v>-2645437</v>
      </c>
      <c r="O343" s="30">
        <v>-2646263</v>
      </c>
      <c r="P343" s="30">
        <v>-2646263</v>
      </c>
      <c r="Q343" s="30">
        <v>-2646263</v>
      </c>
      <c r="R343" s="30">
        <v>-2646263</v>
      </c>
      <c r="T343" s="111">
        <f t="shared" si="170"/>
        <v>1.3192837560861426E-2</v>
      </c>
      <c r="U343" s="110">
        <f t="shared" si="166"/>
        <v>-30514.285714285714</v>
      </c>
      <c r="W343" s="111">
        <f t="shared" si="164"/>
        <v>1.3852541342385338E-2</v>
      </c>
      <c r="X343" s="110">
        <f t="shared" si="165"/>
        <v>-209663</v>
      </c>
    </row>
    <row r="344" spans="1:24">
      <c r="A344" s="34"/>
      <c r="B344" s="34"/>
      <c r="C344" s="34"/>
      <c r="D344" s="34"/>
      <c r="E344" s="34"/>
      <c r="F344" s="34"/>
      <c r="G344" s="34"/>
      <c r="H344" s="34"/>
      <c r="I344" s="34"/>
      <c r="J344" s="34"/>
      <c r="K344" s="34"/>
      <c r="L344" s="34"/>
      <c r="M344" s="34"/>
      <c r="N344" s="35"/>
      <c r="O344" s="35"/>
      <c r="P344" s="35"/>
      <c r="Q344" s="35"/>
      <c r="R344" s="35"/>
      <c r="T344" s="111" t="e">
        <f t="shared" si="170"/>
        <v>#DIV/0!</v>
      </c>
      <c r="U344" s="110">
        <f t="shared" si="166"/>
        <v>0</v>
      </c>
      <c r="W344" s="111" t="e">
        <f t="shared" si="164"/>
        <v>#DIV/0!</v>
      </c>
      <c r="X344" s="110">
        <f t="shared" si="165"/>
        <v>0</v>
      </c>
    </row>
    <row r="345" spans="1:24">
      <c r="A345" s="24" t="s">
        <v>550</v>
      </c>
      <c r="B345" s="24">
        <f>SUBTOTAL(9,B347:B383)</f>
        <v>23245100</v>
      </c>
      <c r="C345" s="24">
        <f t="shared" ref="C345:M345" si="171">SUBTOTAL(9,C347:C383)</f>
        <v>20819000</v>
      </c>
      <c r="D345" s="24">
        <f t="shared" si="171"/>
        <v>24929000</v>
      </c>
      <c r="E345" s="24">
        <f t="shared" si="171"/>
        <v>33784000</v>
      </c>
      <c r="F345" s="24">
        <f t="shared" si="171"/>
        <v>26803710</v>
      </c>
      <c r="G345" s="24">
        <f t="shared" si="171"/>
        <v>31070610</v>
      </c>
      <c r="H345" s="24">
        <f t="shared" si="171"/>
        <v>43211811</v>
      </c>
      <c r="I345" s="24">
        <f t="shared" si="171"/>
        <v>43616292</v>
      </c>
      <c r="J345" s="24">
        <f t="shared" si="171"/>
        <v>48017618</v>
      </c>
      <c r="K345" s="24">
        <f t="shared" si="171"/>
        <v>45592653</v>
      </c>
      <c r="L345" s="24">
        <f t="shared" si="171"/>
        <v>62784673</v>
      </c>
      <c r="M345" s="24">
        <f t="shared" si="171"/>
        <v>45640678</v>
      </c>
      <c r="N345" s="30">
        <f>SUBTOTAL(9,N347:N383)</f>
        <v>46732372</v>
      </c>
      <c r="O345" s="30">
        <f>SUBTOTAL(9,O347:O383)</f>
        <v>59690519</v>
      </c>
      <c r="P345" s="30">
        <f>SUBTOTAL(9,P347:P383)</f>
        <v>53083656</v>
      </c>
      <c r="Q345" s="30">
        <f>SUBTOTAL(9,Q347:Q383)</f>
        <v>79263479</v>
      </c>
      <c r="R345" s="30">
        <f>SUBTOTAL(9,R347:R383)</f>
        <v>56289846</v>
      </c>
      <c r="T345" s="111">
        <f t="shared" si="170"/>
        <v>0.12680477358515541</v>
      </c>
      <c r="U345" s="110">
        <f t="shared" si="166"/>
        <v>3885516.8571428573</v>
      </c>
      <c r="W345" s="111">
        <f t="shared" si="164"/>
        <v>2.6845036148050339E-2</v>
      </c>
      <c r="X345" s="110">
        <f t="shared" si="165"/>
        <v>8272228</v>
      </c>
    </row>
    <row r="346" spans="1:24">
      <c r="A346" s="24"/>
      <c r="B346" s="24"/>
      <c r="C346" s="24"/>
      <c r="D346" s="24"/>
      <c r="E346" s="24"/>
      <c r="F346" s="24"/>
      <c r="G346" s="24"/>
      <c r="H346" s="24"/>
      <c r="I346" s="24"/>
      <c r="J346" s="24"/>
      <c r="K346" s="24"/>
      <c r="L346" s="24"/>
      <c r="M346" s="24"/>
      <c r="O346" s="30"/>
      <c r="P346" s="30"/>
      <c r="Q346" s="30"/>
      <c r="R346" s="30"/>
      <c r="T346" s="111" t="e">
        <f t="shared" si="170"/>
        <v>#DIV/0!</v>
      </c>
      <c r="U346" s="110">
        <f t="shared" si="166"/>
        <v>0</v>
      </c>
      <c r="W346" s="111" t="e">
        <f t="shared" si="164"/>
        <v>#DIV/0!</v>
      </c>
      <c r="X346" s="110">
        <f t="shared" si="165"/>
        <v>0</v>
      </c>
    </row>
    <row r="347" spans="1:24">
      <c r="A347" s="24" t="s">
        <v>551</v>
      </c>
      <c r="B347" s="24">
        <f>SUBTOTAL(9,B348:B357)</f>
        <v>7532500</v>
      </c>
      <c r="C347" s="24">
        <f t="shared" ref="C347:M347" si="172">SUBTOTAL(9,C348:C357)</f>
        <v>8405800</v>
      </c>
      <c r="D347" s="24">
        <f t="shared" si="172"/>
        <v>9464900</v>
      </c>
      <c r="E347" s="24">
        <f t="shared" si="172"/>
        <v>13187600</v>
      </c>
      <c r="F347" s="24">
        <f t="shared" si="172"/>
        <v>12589676</v>
      </c>
      <c r="G347" s="24">
        <f t="shared" si="172"/>
        <v>14799902</v>
      </c>
      <c r="H347" s="24">
        <f t="shared" si="172"/>
        <v>18609319</v>
      </c>
      <c r="I347" s="24">
        <f t="shared" si="172"/>
        <v>16937184</v>
      </c>
      <c r="J347" s="24">
        <f t="shared" si="172"/>
        <v>17298942</v>
      </c>
      <c r="K347" s="24">
        <f t="shared" si="172"/>
        <v>17395086</v>
      </c>
      <c r="L347" s="24">
        <f t="shared" si="172"/>
        <v>22894420</v>
      </c>
      <c r="M347" s="24">
        <f t="shared" si="172"/>
        <v>18635580</v>
      </c>
      <c r="N347" s="30">
        <f>SUBTOTAL(9,N348:N354)</f>
        <v>20511692</v>
      </c>
      <c r="O347" s="30">
        <f t="shared" ref="O347:R347" si="173">SUBTOTAL(9,O348:O354)</f>
        <v>28512069</v>
      </c>
      <c r="P347" s="30">
        <f t="shared" si="173"/>
        <v>17579076</v>
      </c>
      <c r="Q347" s="30">
        <f t="shared" si="173"/>
        <v>27201173</v>
      </c>
      <c r="R347" s="30">
        <f t="shared" si="173"/>
        <v>21946908</v>
      </c>
      <c r="T347" s="111">
        <f t="shared" si="170"/>
        <v>0.10860596963204738</v>
      </c>
      <c r="U347" s="110">
        <f t="shared" si="166"/>
        <v>1270448.857142857</v>
      </c>
      <c r="W347" s="111">
        <f t="shared" si="164"/>
        <v>4.0460586488830774E-2</v>
      </c>
      <c r="X347" s="110">
        <f t="shared" si="165"/>
        <v>4647966</v>
      </c>
    </row>
    <row r="348" spans="1:24">
      <c r="A348" t="s">
        <v>552</v>
      </c>
      <c r="B348">
        <v>2923900</v>
      </c>
      <c r="C348">
        <v>3452900</v>
      </c>
      <c r="D348">
        <v>4676800</v>
      </c>
      <c r="E348">
        <v>5657100</v>
      </c>
      <c r="F348">
        <v>5783429</v>
      </c>
      <c r="G348">
        <v>6546167</v>
      </c>
      <c r="H348">
        <v>8067275</v>
      </c>
      <c r="I348">
        <v>7960506</v>
      </c>
      <c r="J348">
        <v>8676195</v>
      </c>
      <c r="K348">
        <v>8601975</v>
      </c>
      <c r="L348">
        <v>9560528</v>
      </c>
      <c r="M348">
        <v>9153898</v>
      </c>
      <c r="N348" s="30">
        <v>7942949</v>
      </c>
      <c r="O348" s="30">
        <v>9245522</v>
      </c>
      <c r="P348" s="30">
        <v>8743418</v>
      </c>
      <c r="Q348" s="30">
        <v>12407153</v>
      </c>
      <c r="R348" s="30">
        <v>11675817</v>
      </c>
      <c r="T348" s="111">
        <f t="shared" si="170"/>
        <v>0.14067944273121213</v>
      </c>
      <c r="U348" s="110">
        <f t="shared" si="166"/>
        <v>746185</v>
      </c>
      <c r="W348" s="111">
        <f t="shared" si="164"/>
        <v>5.0734508866212114E-2</v>
      </c>
      <c r="X348" s="110">
        <f t="shared" si="165"/>
        <v>2999622</v>
      </c>
    </row>
    <row r="349" spans="1:24">
      <c r="A349" t="s">
        <v>553</v>
      </c>
      <c r="B349">
        <v>68400</v>
      </c>
      <c r="C349">
        <v>72700</v>
      </c>
      <c r="D349">
        <v>75600</v>
      </c>
      <c r="E349">
        <v>111400</v>
      </c>
      <c r="F349">
        <v>102278</v>
      </c>
      <c r="G349">
        <v>80396</v>
      </c>
      <c r="H349">
        <v>68087</v>
      </c>
      <c r="I349">
        <v>80192</v>
      </c>
      <c r="J349">
        <v>54177</v>
      </c>
      <c r="K349">
        <v>109665</v>
      </c>
      <c r="L349">
        <v>102265</v>
      </c>
      <c r="M349">
        <v>43645</v>
      </c>
      <c r="N349" s="30">
        <v>27708</v>
      </c>
      <c r="O349" s="30">
        <v>10912</v>
      </c>
      <c r="P349" s="30">
        <v>4836</v>
      </c>
      <c r="Q349" s="30">
        <v>49130</v>
      </c>
      <c r="R349" s="30">
        <v>43645</v>
      </c>
      <c r="T349" s="111">
        <f t="shared" si="170"/>
        <v>-4.1141851872159352E-2</v>
      </c>
      <c r="U349" s="110">
        <f t="shared" si="166"/>
        <v>-2646.1428571428573</v>
      </c>
      <c r="W349" s="111">
        <f t="shared" si="164"/>
        <v>-3.5386673616096376E-2</v>
      </c>
      <c r="X349" s="110">
        <f t="shared" si="165"/>
        <v>-10532</v>
      </c>
    </row>
    <row r="350" spans="1:24">
      <c r="A350" t="s">
        <v>554</v>
      </c>
      <c r="B350">
        <v>2429700</v>
      </c>
      <c r="C350">
        <v>2024600</v>
      </c>
      <c r="D350">
        <v>1401200</v>
      </c>
      <c r="E350">
        <v>695300</v>
      </c>
      <c r="F350">
        <v>746380</v>
      </c>
      <c r="G350">
        <v>806417</v>
      </c>
      <c r="H350">
        <v>991794</v>
      </c>
      <c r="I350">
        <v>605911</v>
      </c>
      <c r="J350">
        <v>700011</v>
      </c>
      <c r="K350">
        <v>751105</v>
      </c>
      <c r="L350">
        <v>1163988</v>
      </c>
      <c r="M350">
        <v>1006116</v>
      </c>
      <c r="N350" s="30">
        <v>854075</v>
      </c>
      <c r="O350" s="30">
        <v>923993</v>
      </c>
      <c r="P350" s="30">
        <v>429506</v>
      </c>
      <c r="Q350" s="30">
        <v>548147</v>
      </c>
      <c r="R350" s="30">
        <v>250823</v>
      </c>
      <c r="T350" s="111">
        <f t="shared" si="170"/>
        <v>-0.14077011078016932</v>
      </c>
      <c r="U350" s="110">
        <f t="shared" si="166"/>
        <v>-189227</v>
      </c>
      <c r="W350" s="111">
        <f t="shared" si="164"/>
        <v>-0.15722738434647321</v>
      </c>
      <c r="X350" s="110">
        <f t="shared" si="165"/>
        <v>-449188</v>
      </c>
    </row>
    <row r="351" spans="1:24">
      <c r="A351" t="s">
        <v>555</v>
      </c>
      <c r="B351">
        <v>274900</v>
      </c>
      <c r="C351">
        <v>270700</v>
      </c>
      <c r="D351">
        <v>296300</v>
      </c>
      <c r="E351">
        <v>370100</v>
      </c>
      <c r="F351">
        <v>301283</v>
      </c>
      <c r="G351">
        <v>304115</v>
      </c>
      <c r="H351">
        <v>327304</v>
      </c>
      <c r="I351">
        <v>251904</v>
      </c>
      <c r="J351">
        <v>376039</v>
      </c>
      <c r="K351">
        <v>349434</v>
      </c>
      <c r="L351">
        <v>495837</v>
      </c>
      <c r="M351">
        <v>450070</v>
      </c>
      <c r="N351" s="30">
        <v>352643</v>
      </c>
      <c r="O351" s="30">
        <v>387372</v>
      </c>
      <c r="P351" s="30">
        <v>400309</v>
      </c>
      <c r="Q351" s="30">
        <v>400070</v>
      </c>
      <c r="R351" s="30">
        <v>400000</v>
      </c>
      <c r="T351" s="111">
        <f t="shared" si="170"/>
        <v>4.8074345287078213E-2</v>
      </c>
      <c r="U351" s="110">
        <f t="shared" si="166"/>
        <v>15048.428571428571</v>
      </c>
      <c r="W351" s="111">
        <f t="shared" si="164"/>
        <v>1.0348459693723999E-2</v>
      </c>
      <c r="X351" s="110">
        <f t="shared" si="165"/>
        <v>23961</v>
      </c>
    </row>
    <row r="352" spans="1:24">
      <c r="A352" t="s">
        <v>490</v>
      </c>
      <c r="B352">
        <v>1835600</v>
      </c>
      <c r="C352">
        <v>2584900</v>
      </c>
      <c r="D352">
        <v>3015000</v>
      </c>
      <c r="E352">
        <v>6353700</v>
      </c>
      <c r="F352">
        <v>5656306</v>
      </c>
      <c r="G352">
        <v>7062807</v>
      </c>
      <c r="H352">
        <v>9154859</v>
      </c>
      <c r="I352">
        <v>8038671</v>
      </c>
      <c r="J352">
        <v>7492520</v>
      </c>
      <c r="K352">
        <v>7582907</v>
      </c>
      <c r="L352">
        <v>11571802</v>
      </c>
      <c r="M352">
        <v>7981851</v>
      </c>
      <c r="N352" s="30">
        <v>0</v>
      </c>
      <c r="O352" s="30">
        <v>0</v>
      </c>
      <c r="P352" s="30">
        <v>1020</v>
      </c>
      <c r="Q352" s="30">
        <v>-1020</v>
      </c>
      <c r="R352" s="30">
        <v>0</v>
      </c>
      <c r="T352" s="111">
        <f t="shared" si="170"/>
        <v>0.16419655331783223</v>
      </c>
      <c r="U352" s="110">
        <f t="shared" si="166"/>
        <v>701088.57142857148</v>
      </c>
      <c r="W352" s="111">
        <f t="shared" si="164"/>
        <v>-1</v>
      </c>
      <c r="X352" s="110">
        <f t="shared" si="165"/>
        <v>-7492520</v>
      </c>
    </row>
    <row r="353" spans="1:24">
      <c r="A353" t="s">
        <v>556</v>
      </c>
      <c r="N353" s="30">
        <v>11334317</v>
      </c>
      <c r="O353" s="30">
        <v>17944270</v>
      </c>
      <c r="P353" s="30">
        <v>7999888</v>
      </c>
      <c r="Q353" s="30">
        <v>13797693</v>
      </c>
      <c r="R353" s="30">
        <v>9576623</v>
      </c>
      <c r="T353" s="111" t="e">
        <f t="shared" si="170"/>
        <v>#DIV/0!</v>
      </c>
      <c r="U353" s="110">
        <f t="shared" si="166"/>
        <v>0</v>
      </c>
      <c r="W353" s="111" t="e">
        <f t="shared" si="164"/>
        <v>#DIV/0!</v>
      </c>
      <c r="X353" s="110">
        <f t="shared" si="165"/>
        <v>9576623</v>
      </c>
    </row>
    <row r="354" spans="1:24">
      <c r="A354" t="s">
        <v>557</v>
      </c>
      <c r="N354" s="30">
        <v>0</v>
      </c>
      <c r="O354" s="30">
        <v>0</v>
      </c>
      <c r="P354" s="30">
        <v>99</v>
      </c>
      <c r="Q354" s="30">
        <v>0</v>
      </c>
      <c r="R354" s="30">
        <v>0</v>
      </c>
      <c r="T354" s="111" t="e">
        <f t="shared" si="170"/>
        <v>#DIV/0!</v>
      </c>
      <c r="U354" s="110">
        <f t="shared" si="166"/>
        <v>0</v>
      </c>
      <c r="W354" s="111" t="e">
        <f t="shared" si="164"/>
        <v>#DIV/0!</v>
      </c>
      <c r="X354" s="110">
        <f t="shared" si="165"/>
        <v>0</v>
      </c>
    </row>
    <row r="355" spans="1:24">
      <c r="N355" s="30"/>
      <c r="O355" s="30"/>
      <c r="P355" s="30"/>
      <c r="Q355" s="30"/>
      <c r="R355" s="30"/>
      <c r="T355" s="111"/>
      <c r="U355" s="110">
        <f t="shared" si="166"/>
        <v>0</v>
      </c>
      <c r="W355" s="111" t="e">
        <f t="shared" si="164"/>
        <v>#DIV/0!</v>
      </c>
      <c r="X355" s="110">
        <f t="shared" si="165"/>
        <v>0</v>
      </c>
    </row>
    <row r="356" spans="1:24">
      <c r="O356" s="30"/>
      <c r="P356" s="30"/>
      <c r="Q356" s="30"/>
      <c r="R356" s="30"/>
      <c r="T356" s="111" t="e">
        <f t="shared" si="170"/>
        <v>#DIV/0!</v>
      </c>
      <c r="U356" s="110">
        <f t="shared" si="166"/>
        <v>0</v>
      </c>
      <c r="W356" s="111" t="e">
        <f t="shared" si="164"/>
        <v>#DIV/0!</v>
      </c>
      <c r="X356" s="110">
        <f t="shared" si="165"/>
        <v>0</v>
      </c>
    </row>
    <row r="357" spans="1:24">
      <c r="A357" s="24" t="s">
        <v>558</v>
      </c>
      <c r="B357" s="24">
        <f>SUBTOTAL(9,B358:B375)</f>
        <v>14573200</v>
      </c>
      <c r="C357" s="24">
        <f t="shared" ref="C357:M357" si="174">SUBTOTAL(9,C358:C375)</f>
        <v>11337800</v>
      </c>
      <c r="D357" s="24">
        <f t="shared" si="174"/>
        <v>12881900</v>
      </c>
      <c r="E357" s="24">
        <f t="shared" si="174"/>
        <v>18087300</v>
      </c>
      <c r="F357" s="24">
        <f t="shared" si="174"/>
        <v>11718216</v>
      </c>
      <c r="G357" s="24">
        <f t="shared" si="174"/>
        <v>12828181</v>
      </c>
      <c r="H357" s="24">
        <f t="shared" si="174"/>
        <v>16961030</v>
      </c>
      <c r="I357" s="24">
        <f t="shared" si="174"/>
        <v>20393826</v>
      </c>
      <c r="J357" s="24">
        <f t="shared" si="174"/>
        <v>22818849</v>
      </c>
      <c r="K357" s="24">
        <f t="shared" si="174"/>
        <v>20442944</v>
      </c>
      <c r="L357" s="24">
        <f t="shared" si="174"/>
        <v>31538681</v>
      </c>
      <c r="M357" s="24">
        <f t="shared" si="174"/>
        <v>19760960</v>
      </c>
      <c r="N357" s="30">
        <f>SUBTOTAL(9,N358:N375)</f>
        <v>18736501</v>
      </c>
      <c r="O357" s="30">
        <f>SUBTOTAL(9,O358:O375)</f>
        <v>23439662</v>
      </c>
      <c r="P357" s="30">
        <f>SUBTOTAL(9,P358:P375)</f>
        <v>24236326</v>
      </c>
      <c r="Q357" s="30">
        <f>SUBTOTAL(9,Q358:Q375)</f>
        <v>38276219</v>
      </c>
      <c r="R357" s="30">
        <f>SUBTOTAL(9,R358:R375)</f>
        <v>23081710</v>
      </c>
      <c r="T357" s="111">
        <f t="shared" si="170"/>
        <v>0.10508323871395597</v>
      </c>
      <c r="U357" s="110">
        <f t="shared" si="166"/>
        <v>1640149.857142857</v>
      </c>
      <c r="W357" s="111">
        <f t="shared" si="164"/>
        <v>1.9107605253028126E-3</v>
      </c>
      <c r="X357" s="110">
        <f t="shared" si="165"/>
        <v>262861</v>
      </c>
    </row>
    <row r="358" spans="1:24">
      <c r="A358" t="s">
        <v>559</v>
      </c>
      <c r="B358" s="25">
        <v>1451200</v>
      </c>
      <c r="C358" s="25">
        <v>1930600</v>
      </c>
      <c r="D358" s="25">
        <v>1335400</v>
      </c>
      <c r="E358" s="25">
        <v>1646700</v>
      </c>
      <c r="F358" s="25">
        <v>1214341</v>
      </c>
      <c r="G358" s="25">
        <v>1133915</v>
      </c>
      <c r="H358" s="25">
        <v>1685956</v>
      </c>
      <c r="I358" s="25">
        <v>1692435</v>
      </c>
      <c r="J358" s="25">
        <v>2023053</v>
      </c>
      <c r="K358" s="25">
        <v>2157236</v>
      </c>
      <c r="L358" s="25">
        <v>5670922</v>
      </c>
      <c r="M358" s="25">
        <v>2512205</v>
      </c>
      <c r="N358" s="30">
        <v>2571749</v>
      </c>
      <c r="O358" s="30">
        <v>1782508</v>
      </c>
      <c r="P358" s="30">
        <v>3185279</v>
      </c>
      <c r="Q358" s="30">
        <v>5511315</v>
      </c>
      <c r="R358" s="30">
        <v>2455035</v>
      </c>
      <c r="T358" s="111">
        <f t="shared" si="170"/>
        <v>6.7047944708107376E-3</v>
      </c>
      <c r="U358" s="110">
        <f t="shared" si="166"/>
        <v>13207.571428571429</v>
      </c>
      <c r="W358" s="111">
        <f t="shared" si="164"/>
        <v>3.2781392193680148E-2</v>
      </c>
      <c r="X358" s="110">
        <f t="shared" si="165"/>
        <v>431982</v>
      </c>
    </row>
    <row r="359" spans="1:24">
      <c r="A359" t="s">
        <v>560</v>
      </c>
      <c r="N359" s="30">
        <v>0</v>
      </c>
      <c r="O359" s="30">
        <v>0</v>
      </c>
      <c r="P359" s="30">
        <v>7940</v>
      </c>
      <c r="Q359" s="30">
        <v>0</v>
      </c>
      <c r="R359" s="30">
        <v>0</v>
      </c>
      <c r="T359" s="111" t="e">
        <f t="shared" si="170"/>
        <v>#DIV/0!</v>
      </c>
      <c r="U359" s="110">
        <f t="shared" si="166"/>
        <v>0</v>
      </c>
      <c r="W359" s="111" t="e">
        <f t="shared" si="164"/>
        <v>#DIV/0!</v>
      </c>
      <c r="X359" s="110">
        <f t="shared" si="165"/>
        <v>0</v>
      </c>
    </row>
    <row r="360" spans="1:24">
      <c r="A360" t="s">
        <v>561</v>
      </c>
      <c r="B360" s="25">
        <v>76900</v>
      </c>
      <c r="C360" s="25">
        <v>63800</v>
      </c>
      <c r="D360" s="25">
        <v>30100</v>
      </c>
      <c r="E360" s="25">
        <v>71600</v>
      </c>
      <c r="F360" s="25">
        <v>72729</v>
      </c>
      <c r="G360" s="25">
        <v>-10028</v>
      </c>
      <c r="H360" s="25">
        <v>41547</v>
      </c>
      <c r="I360" s="25">
        <v>43303</v>
      </c>
      <c r="J360" s="25">
        <v>4176</v>
      </c>
      <c r="K360" s="25" t="s">
        <v>4</v>
      </c>
      <c r="L360" s="25">
        <v>181802</v>
      </c>
      <c r="M360" s="25">
        <v>50000</v>
      </c>
      <c r="N360" s="30">
        <v>2000</v>
      </c>
      <c r="O360" s="30">
        <v>0</v>
      </c>
      <c r="P360" s="30">
        <v>25596</v>
      </c>
      <c r="Q360" s="30">
        <v>151742</v>
      </c>
      <c r="R360" s="30">
        <v>50000</v>
      </c>
      <c r="T360" s="111">
        <f t="shared" si="170"/>
        <v>-0.32259477137900239</v>
      </c>
      <c r="U360" s="110">
        <f t="shared" si="166"/>
        <v>-8517.7142857142862</v>
      </c>
      <c r="W360" s="111">
        <f t="shared" si="164"/>
        <v>0.51252160100130761</v>
      </c>
      <c r="X360" s="110">
        <f t="shared" si="165"/>
        <v>45824</v>
      </c>
    </row>
    <row r="361" spans="1:24">
      <c r="A361" t="s">
        <v>562</v>
      </c>
      <c r="N361" s="30">
        <v>0</v>
      </c>
      <c r="O361" s="30">
        <v>25</v>
      </c>
      <c r="P361" s="30">
        <v>0</v>
      </c>
      <c r="Q361" s="30">
        <v>0</v>
      </c>
      <c r="R361" s="30">
        <v>0</v>
      </c>
      <c r="T361" s="111" t="e">
        <f t="shared" si="170"/>
        <v>#DIV/0!</v>
      </c>
      <c r="U361" s="110">
        <f t="shared" si="166"/>
        <v>0</v>
      </c>
      <c r="W361" s="111" t="e">
        <f t="shared" si="164"/>
        <v>#DIV/0!</v>
      </c>
      <c r="X361" s="110">
        <f t="shared" si="165"/>
        <v>0</v>
      </c>
    </row>
    <row r="362" spans="1:24">
      <c r="A362" t="s">
        <v>563</v>
      </c>
      <c r="B362" s="25">
        <v>0</v>
      </c>
      <c r="C362" s="25">
        <v>0</v>
      </c>
      <c r="D362" s="25">
        <v>0</v>
      </c>
      <c r="E362" s="25">
        <v>0</v>
      </c>
      <c r="F362" s="25">
        <v>14089</v>
      </c>
      <c r="G362" s="25">
        <v>9424</v>
      </c>
      <c r="H362" s="25">
        <v>12082</v>
      </c>
      <c r="I362" s="25">
        <v>8073</v>
      </c>
      <c r="J362" s="25">
        <v>3053</v>
      </c>
      <c r="K362" s="25">
        <v>2821</v>
      </c>
      <c r="L362" s="25">
        <v>23282</v>
      </c>
      <c r="M362" s="25">
        <v>9000</v>
      </c>
      <c r="N362" s="30">
        <v>350</v>
      </c>
      <c r="O362" s="30">
        <v>1612</v>
      </c>
      <c r="P362" s="30">
        <v>1276</v>
      </c>
      <c r="Q362" s="30">
        <v>10880</v>
      </c>
      <c r="R362" s="30">
        <v>9000</v>
      </c>
      <c r="T362" s="111" t="e">
        <f t="shared" si="170"/>
        <v>#DIV/0!</v>
      </c>
      <c r="U362" s="110">
        <f t="shared" si="166"/>
        <v>436.14285714285717</v>
      </c>
      <c r="W362" s="111">
        <f t="shared" si="164"/>
        <v>0.19743684586781995</v>
      </c>
      <c r="X362" s="110">
        <f t="shared" si="165"/>
        <v>5947</v>
      </c>
    </row>
    <row r="363" spans="1:24">
      <c r="B363" s="25">
        <v>0</v>
      </c>
      <c r="C363" s="25">
        <v>0</v>
      </c>
      <c r="D363" s="25">
        <v>0</v>
      </c>
      <c r="E363" s="25">
        <v>0</v>
      </c>
      <c r="F363" s="25">
        <v>320</v>
      </c>
      <c r="G363" s="25">
        <v>0</v>
      </c>
      <c r="H363" s="25">
        <v>0</v>
      </c>
      <c r="I363" s="25">
        <v>0</v>
      </c>
      <c r="J363" s="25">
        <v>0</v>
      </c>
      <c r="K363" s="25">
        <v>0</v>
      </c>
      <c r="L363" s="25">
        <v>0</v>
      </c>
      <c r="M363" s="25">
        <v>0</v>
      </c>
      <c r="N363" s="30"/>
      <c r="O363" s="30"/>
      <c r="P363" s="30"/>
      <c r="Q363" s="30"/>
      <c r="R363" s="30"/>
      <c r="T363" s="111"/>
      <c r="U363" s="110">
        <f t="shared" si="166"/>
        <v>0</v>
      </c>
      <c r="W363" s="111" t="e">
        <f t="shared" si="164"/>
        <v>#DIV/0!</v>
      </c>
      <c r="X363" s="110">
        <f t="shared" si="165"/>
        <v>0</v>
      </c>
    </row>
    <row r="364" spans="1:24">
      <c r="A364" t="s">
        <v>564</v>
      </c>
      <c r="B364" s="25">
        <v>326300</v>
      </c>
      <c r="C364" s="25">
        <v>342400</v>
      </c>
      <c r="D364" s="25">
        <v>354300</v>
      </c>
      <c r="E364" s="25">
        <v>535900</v>
      </c>
      <c r="F364" s="25">
        <v>392940</v>
      </c>
      <c r="G364" s="25">
        <v>327123</v>
      </c>
      <c r="H364" s="25">
        <v>429802</v>
      </c>
      <c r="I364" s="25">
        <v>319645</v>
      </c>
      <c r="J364" s="25">
        <v>467825</v>
      </c>
      <c r="K364" s="25">
        <v>441678</v>
      </c>
      <c r="L364" s="25">
        <v>596377</v>
      </c>
      <c r="M364" s="25">
        <v>457631</v>
      </c>
      <c r="N364" s="30">
        <v>326202</v>
      </c>
      <c r="O364" s="30">
        <v>343468</v>
      </c>
      <c r="P364" s="30">
        <v>345879</v>
      </c>
      <c r="Q364" s="30">
        <v>570350</v>
      </c>
      <c r="R364" s="30">
        <v>424534</v>
      </c>
      <c r="T364" s="111">
        <f t="shared" si="170"/>
        <v>4.5596783560271525E-2</v>
      </c>
      <c r="U364" s="110">
        <f t="shared" si="166"/>
        <v>17917.857142857141</v>
      </c>
      <c r="W364" s="111">
        <f t="shared" si="164"/>
        <v>-1.6053447134395604E-2</v>
      </c>
      <c r="X364" s="110">
        <f t="shared" si="165"/>
        <v>-43291</v>
      </c>
    </row>
    <row r="365" spans="1:24">
      <c r="A365" t="s">
        <v>565</v>
      </c>
      <c r="B365" s="25">
        <v>295400</v>
      </c>
      <c r="C365" s="25">
        <v>330600</v>
      </c>
      <c r="D365" s="25">
        <v>298900</v>
      </c>
      <c r="E365" s="25">
        <v>2614200</v>
      </c>
      <c r="F365" s="25">
        <v>1956002</v>
      </c>
      <c r="G365" s="25">
        <v>2371976</v>
      </c>
      <c r="H365" s="25">
        <v>2818549</v>
      </c>
      <c r="I365" s="25">
        <v>4206478</v>
      </c>
      <c r="J365" s="25">
        <v>5046446</v>
      </c>
      <c r="K365" s="25">
        <v>3793669</v>
      </c>
      <c r="L365" s="25">
        <v>3381322</v>
      </c>
      <c r="M365" s="25">
        <v>3384102</v>
      </c>
      <c r="N365" s="30">
        <v>2067284</v>
      </c>
      <c r="O365" s="30">
        <v>2147959</v>
      </c>
      <c r="P365" s="30">
        <v>2123710</v>
      </c>
      <c r="Q365" s="30">
        <v>3153089</v>
      </c>
      <c r="R365" s="30">
        <v>2728830</v>
      </c>
      <c r="T365" s="111">
        <f t="shared" si="170"/>
        <v>0.47603800611900948</v>
      </c>
      <c r="U365" s="110">
        <f t="shared" si="166"/>
        <v>673692.28571428568</v>
      </c>
      <c r="W365" s="111">
        <f t="shared" si="164"/>
        <v>-9.7393461799658465E-2</v>
      </c>
      <c r="X365" s="110">
        <f t="shared" si="165"/>
        <v>-2317616</v>
      </c>
    </row>
    <row r="366" spans="1:24">
      <c r="A366" t="s">
        <v>566</v>
      </c>
      <c r="B366" s="25">
        <v>11700</v>
      </c>
      <c r="C366" s="25">
        <v>44700</v>
      </c>
      <c r="D366" s="25">
        <v>3800</v>
      </c>
      <c r="E366" s="25">
        <v>217400</v>
      </c>
      <c r="F366" s="25">
        <v>6058</v>
      </c>
      <c r="G366" s="25">
        <v>13918</v>
      </c>
      <c r="H366" s="25">
        <v>18787</v>
      </c>
      <c r="I366" s="25">
        <v>24895</v>
      </c>
      <c r="J366" s="25">
        <v>12159</v>
      </c>
      <c r="K366" s="25" t="s">
        <v>4</v>
      </c>
      <c r="L366" s="25">
        <v>19000</v>
      </c>
      <c r="M366" s="25">
        <v>19000</v>
      </c>
      <c r="N366" s="30">
        <v>2233</v>
      </c>
      <c r="O366" s="30">
        <v>866</v>
      </c>
      <c r="P366" s="30">
        <v>0</v>
      </c>
      <c r="Q366" s="30">
        <v>1033</v>
      </c>
      <c r="R366" s="30">
        <v>1033</v>
      </c>
      <c r="T366" s="111">
        <f t="shared" si="170"/>
        <v>-0.16971500235425108</v>
      </c>
      <c r="U366" s="110">
        <f t="shared" si="166"/>
        <v>-4648.7142857142853</v>
      </c>
      <c r="W366" s="111">
        <f t="shared" si="164"/>
        <v>-0.33696913811233364</v>
      </c>
      <c r="X366" s="110">
        <f t="shared" si="165"/>
        <v>-11126</v>
      </c>
    </row>
    <row r="367" spans="1:24">
      <c r="A367" t="s">
        <v>567</v>
      </c>
      <c r="B367" s="25">
        <v>273000</v>
      </c>
      <c r="C367" s="25">
        <v>327800</v>
      </c>
      <c r="D367" s="25">
        <v>137000</v>
      </c>
      <c r="E367" s="25">
        <v>265600</v>
      </c>
      <c r="F367" s="25">
        <v>94846</v>
      </c>
      <c r="G367" s="25">
        <v>177099</v>
      </c>
      <c r="H367" s="25">
        <v>334710</v>
      </c>
      <c r="I367" s="25">
        <v>256808</v>
      </c>
      <c r="J367" s="25">
        <v>204882</v>
      </c>
      <c r="K367" s="25">
        <v>137063</v>
      </c>
      <c r="L367" s="25">
        <v>192354</v>
      </c>
      <c r="M367" s="25">
        <v>62174</v>
      </c>
      <c r="N367" s="30">
        <v>86948</v>
      </c>
      <c r="O367" s="30">
        <v>7903</v>
      </c>
      <c r="P367" s="30">
        <v>15388</v>
      </c>
      <c r="Q367" s="30">
        <v>171421</v>
      </c>
      <c r="R367" s="30">
        <v>40000</v>
      </c>
      <c r="T367" s="111">
        <f t="shared" si="170"/>
        <v>-6.4934309240781474E-2</v>
      </c>
      <c r="U367" s="110">
        <f t="shared" si="166"/>
        <v>-17559.714285714286</v>
      </c>
      <c r="W367" s="111">
        <f t="shared" si="164"/>
        <v>-0.23834312876192676</v>
      </c>
      <c r="X367" s="110">
        <f t="shared" si="165"/>
        <v>-164882</v>
      </c>
    </row>
    <row r="368" spans="1:24">
      <c r="A368" t="s">
        <v>568</v>
      </c>
      <c r="B368" s="25">
        <v>1600</v>
      </c>
      <c r="C368" s="25">
        <v>700</v>
      </c>
      <c r="D368" s="25">
        <v>400</v>
      </c>
      <c r="E368" s="25">
        <v>400</v>
      </c>
      <c r="F368" s="25">
        <v>173</v>
      </c>
      <c r="G368" s="25">
        <v>442</v>
      </c>
      <c r="H368" s="25">
        <v>447</v>
      </c>
      <c r="I368" s="25">
        <v>603</v>
      </c>
      <c r="J368" s="25">
        <v>837</v>
      </c>
      <c r="K368" s="25">
        <v>854</v>
      </c>
      <c r="L368" s="25">
        <v>1090</v>
      </c>
      <c r="M368" s="25">
        <v>1090</v>
      </c>
      <c r="N368" s="30">
        <v>840</v>
      </c>
      <c r="O368" s="30">
        <v>1233</v>
      </c>
      <c r="P368" s="30">
        <v>1267</v>
      </c>
      <c r="Q368" s="30">
        <v>1195</v>
      </c>
      <c r="R368" s="30">
        <v>1195</v>
      </c>
      <c r="T368" s="111">
        <f t="shared" si="170"/>
        <v>2.5863625552634328E-2</v>
      </c>
      <c r="U368" s="110">
        <f t="shared" si="166"/>
        <v>19.571428571428573</v>
      </c>
      <c r="W368" s="111">
        <f t="shared" si="164"/>
        <v>6.1142578993520935E-2</v>
      </c>
      <c r="X368" s="110">
        <f t="shared" si="165"/>
        <v>358</v>
      </c>
    </row>
    <row r="369" spans="1:24">
      <c r="B369" s="25">
        <v>0</v>
      </c>
      <c r="C369" s="25">
        <v>0</v>
      </c>
      <c r="D369" s="25">
        <v>0</v>
      </c>
      <c r="E369" s="25">
        <v>0</v>
      </c>
      <c r="F369" s="25">
        <v>0</v>
      </c>
      <c r="G369" s="25">
        <v>2747</v>
      </c>
      <c r="H369" s="25">
        <v>0</v>
      </c>
      <c r="I369" s="25" t="s">
        <v>4</v>
      </c>
      <c r="J369" s="25">
        <v>1060</v>
      </c>
      <c r="K369" s="25" t="s">
        <v>4</v>
      </c>
      <c r="L369" s="25" t="s">
        <v>4</v>
      </c>
      <c r="M369" s="25" t="s">
        <v>4</v>
      </c>
      <c r="N369" s="30"/>
      <c r="O369" s="30"/>
      <c r="P369" s="30"/>
      <c r="Q369" s="30"/>
      <c r="R369" s="30"/>
      <c r="T369" s="111"/>
      <c r="U369" s="110">
        <f t="shared" si="166"/>
        <v>151.42857142857142</v>
      </c>
      <c r="W369" s="111">
        <f t="shared" si="164"/>
        <v>-1</v>
      </c>
      <c r="X369" s="110">
        <f t="shared" si="165"/>
        <v>-1060</v>
      </c>
    </row>
    <row r="370" spans="1:24">
      <c r="A370" t="s">
        <v>569</v>
      </c>
      <c r="B370" s="25">
        <v>11484900</v>
      </c>
      <c r="C370" s="25">
        <v>7754400</v>
      </c>
      <c r="D370" s="25">
        <v>10080900</v>
      </c>
      <c r="E370" s="25">
        <v>11939500</v>
      </c>
      <c r="F370" s="25">
        <v>7425653</v>
      </c>
      <c r="G370" s="25">
        <v>8177343</v>
      </c>
      <c r="H370" s="25">
        <v>10976780</v>
      </c>
      <c r="I370" s="25">
        <v>13102806</v>
      </c>
      <c r="J370" s="25">
        <v>14101295</v>
      </c>
      <c r="K370" s="25">
        <v>12930431</v>
      </c>
      <c r="L370" s="25">
        <v>20601466</v>
      </c>
      <c r="M370" s="25">
        <v>12390758</v>
      </c>
      <c r="N370" s="30">
        <v>12688033</v>
      </c>
      <c r="O370" s="30">
        <v>18234371</v>
      </c>
      <c r="P370" s="30">
        <v>17518200</v>
      </c>
      <c r="Q370" s="30">
        <v>27754623</v>
      </c>
      <c r="R370" s="30">
        <v>16399705</v>
      </c>
      <c r="T370" s="111">
        <f t="shared" si="170"/>
        <v>8.9184726445293627E-2</v>
      </c>
      <c r="U370" s="110">
        <f t="shared" si="166"/>
        <v>906699.28571428568</v>
      </c>
      <c r="W370" s="111">
        <f t="shared" si="164"/>
        <v>2.548545826413684E-2</v>
      </c>
      <c r="X370" s="110">
        <f t="shared" si="165"/>
        <v>2298410</v>
      </c>
    </row>
    <row r="371" spans="1:24">
      <c r="A371" t="s">
        <v>570</v>
      </c>
      <c r="N371" s="30">
        <v>0</v>
      </c>
      <c r="O371" s="30">
        <v>0</v>
      </c>
      <c r="P371" s="30">
        <v>92</v>
      </c>
      <c r="Q371" s="30">
        <v>5000</v>
      </c>
      <c r="R371" s="30">
        <v>5000</v>
      </c>
      <c r="T371" s="111" t="e">
        <f t="shared" si="170"/>
        <v>#DIV/0!</v>
      </c>
      <c r="U371" s="110">
        <f t="shared" si="166"/>
        <v>0</v>
      </c>
      <c r="W371" s="111" t="e">
        <f t="shared" si="164"/>
        <v>#DIV/0!</v>
      </c>
      <c r="X371" s="110">
        <f t="shared" si="165"/>
        <v>5000</v>
      </c>
    </row>
    <row r="372" spans="1:24">
      <c r="A372" t="s">
        <v>571</v>
      </c>
      <c r="B372" s="25">
        <v>652200</v>
      </c>
      <c r="C372" s="25">
        <v>542800</v>
      </c>
      <c r="D372" s="25">
        <v>641100</v>
      </c>
      <c r="E372" s="25">
        <v>796000</v>
      </c>
      <c r="F372" s="25">
        <v>541065</v>
      </c>
      <c r="G372" s="25">
        <v>624222</v>
      </c>
      <c r="H372" s="25">
        <v>642370</v>
      </c>
      <c r="I372" s="25">
        <v>738780</v>
      </c>
      <c r="J372" s="25">
        <v>753129</v>
      </c>
      <c r="K372" s="25">
        <v>776192</v>
      </c>
      <c r="L372" s="25">
        <v>675000</v>
      </c>
      <c r="M372" s="25">
        <v>675000</v>
      </c>
      <c r="N372" s="30">
        <v>757109</v>
      </c>
      <c r="O372" s="30">
        <v>676614</v>
      </c>
      <c r="P372" s="30">
        <v>731197</v>
      </c>
      <c r="Q372" s="30">
        <v>675000</v>
      </c>
      <c r="R372" s="30">
        <v>675000</v>
      </c>
      <c r="T372" s="111">
        <f t="shared" si="170"/>
        <v>4.7896776876563241E-2</v>
      </c>
      <c r="U372" s="110">
        <f t="shared" si="166"/>
        <v>30047</v>
      </c>
      <c r="W372" s="111">
        <f t="shared" si="164"/>
        <v>-1.8088378188081733E-2</v>
      </c>
      <c r="X372" s="110">
        <f t="shared" si="165"/>
        <v>-78129</v>
      </c>
    </row>
    <row r="373" spans="1:24">
      <c r="A373" t="s">
        <v>572</v>
      </c>
      <c r="N373" s="30">
        <v>0</v>
      </c>
      <c r="O373" s="30">
        <v>0</v>
      </c>
      <c r="P373" s="30">
        <v>0</v>
      </c>
      <c r="Q373" s="30">
        <v>8000</v>
      </c>
      <c r="R373" s="30">
        <v>0</v>
      </c>
      <c r="T373" s="111" t="e">
        <f t="shared" si="170"/>
        <v>#DIV/0!</v>
      </c>
      <c r="U373" s="110">
        <f t="shared" si="166"/>
        <v>0</v>
      </c>
      <c r="W373" s="111" t="e">
        <f t="shared" si="164"/>
        <v>#DIV/0!</v>
      </c>
      <c r="X373" s="110">
        <f t="shared" si="165"/>
        <v>0</v>
      </c>
    </row>
    <row r="374" spans="1:24">
      <c r="A374" t="s">
        <v>573</v>
      </c>
      <c r="B374" s="25">
        <v>0</v>
      </c>
      <c r="C374" s="25">
        <v>0</v>
      </c>
      <c r="D374" s="25">
        <v>0</v>
      </c>
      <c r="E374" s="25">
        <v>0</v>
      </c>
      <c r="F374" s="25">
        <v>0</v>
      </c>
      <c r="G374" s="25">
        <v>0</v>
      </c>
      <c r="H374" s="25">
        <v>0</v>
      </c>
      <c r="I374" s="25" t="s">
        <v>4</v>
      </c>
      <c r="J374" s="25">
        <v>200934</v>
      </c>
      <c r="K374" s="25">
        <v>203000</v>
      </c>
      <c r="L374" s="25">
        <v>196066</v>
      </c>
      <c r="M374" s="25">
        <v>200000</v>
      </c>
      <c r="N374" s="30">
        <v>233753</v>
      </c>
      <c r="O374" s="30">
        <v>243103</v>
      </c>
      <c r="P374" s="30">
        <v>254000</v>
      </c>
      <c r="Q374" s="30">
        <v>266771</v>
      </c>
      <c r="R374" s="30">
        <v>292378</v>
      </c>
      <c r="T374" s="111" t="e">
        <f t="shared" si="170"/>
        <v>#DIV/0!</v>
      </c>
      <c r="U374" s="110">
        <f t="shared" si="166"/>
        <v>28704.857142857141</v>
      </c>
      <c r="W374" s="111">
        <f t="shared" si="164"/>
        <v>6.4507053685969984E-2</v>
      </c>
      <c r="X374" s="110">
        <f t="shared" si="165"/>
        <v>91444</v>
      </c>
    </row>
    <row r="375" spans="1:24">
      <c r="A375" t="s">
        <v>574</v>
      </c>
      <c r="B375" s="25"/>
      <c r="C375" s="25"/>
      <c r="D375" s="25"/>
      <c r="E375" s="25"/>
      <c r="F375" s="25"/>
      <c r="G375" s="25"/>
      <c r="H375" s="25"/>
      <c r="I375" s="25"/>
      <c r="J375" s="25"/>
      <c r="K375" s="25"/>
      <c r="L375" s="25"/>
      <c r="M375" s="25"/>
      <c r="N375" s="30">
        <v>0</v>
      </c>
      <c r="O375" s="30">
        <v>0</v>
      </c>
      <c r="P375" s="30">
        <v>26502</v>
      </c>
      <c r="Q375" s="30">
        <v>-4200</v>
      </c>
      <c r="R375" s="30">
        <v>0</v>
      </c>
      <c r="T375" s="111" t="e">
        <f t="shared" si="170"/>
        <v>#DIV/0!</v>
      </c>
      <c r="U375" s="110">
        <f t="shared" si="166"/>
        <v>0</v>
      </c>
      <c r="W375" s="111" t="e">
        <f t="shared" si="164"/>
        <v>#DIV/0!</v>
      </c>
      <c r="X375" s="110">
        <f t="shared" si="165"/>
        <v>0</v>
      </c>
    </row>
    <row r="376" spans="1:24">
      <c r="B376" s="25"/>
      <c r="C376" s="25"/>
      <c r="D376" s="25"/>
      <c r="E376" s="25"/>
      <c r="F376" s="25"/>
      <c r="G376" s="25"/>
      <c r="H376" s="25"/>
      <c r="I376" s="25"/>
      <c r="J376" s="25"/>
      <c r="K376" s="25"/>
      <c r="L376" s="25"/>
      <c r="M376" s="25"/>
      <c r="O376" s="30"/>
      <c r="P376" s="30"/>
      <c r="Q376" s="30"/>
      <c r="R376" s="30"/>
      <c r="T376" s="111"/>
      <c r="U376" s="110">
        <f t="shared" si="166"/>
        <v>0</v>
      </c>
      <c r="W376" s="111" t="e">
        <f t="shared" si="164"/>
        <v>#DIV/0!</v>
      </c>
      <c r="X376" s="110">
        <f t="shared" si="165"/>
        <v>0</v>
      </c>
    </row>
    <row r="377" spans="1:24">
      <c r="A377" s="24" t="s">
        <v>575</v>
      </c>
      <c r="B377" s="24">
        <f>SUBTOTAL(9,B378:B383)</f>
        <v>1139400</v>
      </c>
      <c r="C377" s="24">
        <f t="shared" ref="C377:M377" si="175">SUBTOTAL(9,C378:C383)</f>
        <v>1075400</v>
      </c>
      <c r="D377" s="24">
        <f t="shared" si="175"/>
        <v>2582200</v>
      </c>
      <c r="E377" s="24">
        <f t="shared" si="175"/>
        <v>2509100</v>
      </c>
      <c r="F377" s="24">
        <f t="shared" si="175"/>
        <v>2495818</v>
      </c>
      <c r="G377" s="24">
        <f t="shared" si="175"/>
        <v>3442527</v>
      </c>
      <c r="H377" s="24">
        <f t="shared" si="175"/>
        <v>7641462</v>
      </c>
      <c r="I377" s="24">
        <f t="shared" si="175"/>
        <v>6285282</v>
      </c>
      <c r="J377" s="24">
        <f t="shared" si="175"/>
        <v>7899827</v>
      </c>
      <c r="K377" s="24">
        <f t="shared" si="175"/>
        <v>7754623</v>
      </c>
      <c r="L377" s="24">
        <f t="shared" si="175"/>
        <v>8351572</v>
      </c>
      <c r="M377" s="24">
        <f t="shared" si="175"/>
        <v>7244138</v>
      </c>
      <c r="N377" s="30">
        <f>SUBTOTAL(9,N378:N383)</f>
        <v>7484179</v>
      </c>
      <c r="O377" s="30">
        <f t="shared" ref="O377:R377" si="176">SUBTOTAL(9,O378:O383)</f>
        <v>7738788</v>
      </c>
      <c r="P377" s="30">
        <f t="shared" si="176"/>
        <v>11268254</v>
      </c>
      <c r="Q377" s="30">
        <f t="shared" si="176"/>
        <v>13786087</v>
      </c>
      <c r="R377" s="30">
        <f t="shared" si="176"/>
        <v>11261228</v>
      </c>
      <c r="T377" s="111">
        <f t="shared" si="170"/>
        <v>0.32960022019550173</v>
      </c>
      <c r="U377" s="110">
        <f t="shared" si="166"/>
        <v>974918.14285714284</v>
      </c>
      <c r="W377" s="111">
        <f t="shared" si="164"/>
        <v>6.0868029903418996E-2</v>
      </c>
      <c r="X377" s="110">
        <f t="shared" si="165"/>
        <v>3361401</v>
      </c>
    </row>
    <row r="378" spans="1:24">
      <c r="A378" t="s">
        <v>576</v>
      </c>
      <c r="B378" s="25">
        <v>40100</v>
      </c>
      <c r="C378" s="25">
        <v>88900</v>
      </c>
      <c r="D378" s="25">
        <v>56600</v>
      </c>
      <c r="E378" s="25">
        <v>46100</v>
      </c>
      <c r="F378" s="25">
        <v>49440</v>
      </c>
      <c r="G378" s="25">
        <v>22671</v>
      </c>
      <c r="H378" s="25">
        <v>46586</v>
      </c>
      <c r="I378" s="25">
        <v>53783</v>
      </c>
      <c r="J378" s="25">
        <v>35250</v>
      </c>
      <c r="K378" s="25">
        <v>51998</v>
      </c>
      <c r="L378" s="25">
        <v>130583</v>
      </c>
      <c r="M378" s="25">
        <v>50606</v>
      </c>
      <c r="N378" s="30">
        <v>36792</v>
      </c>
      <c r="O378" s="30">
        <v>63388</v>
      </c>
      <c r="P378" s="30">
        <v>25414</v>
      </c>
      <c r="Q378" s="30">
        <v>53000</v>
      </c>
      <c r="R378" s="30">
        <v>48846</v>
      </c>
      <c r="T378" s="111">
        <f t="shared" si="170"/>
        <v>-0.12379002228393443</v>
      </c>
      <c r="U378" s="110">
        <f t="shared" si="166"/>
        <v>-7664.2857142857147</v>
      </c>
      <c r="W378" s="111">
        <f t="shared" si="164"/>
        <v>5.5872909399217852E-2</v>
      </c>
      <c r="X378" s="110">
        <f t="shared" si="165"/>
        <v>13596</v>
      </c>
    </row>
    <row r="379" spans="1:24">
      <c r="A379" t="s">
        <v>577</v>
      </c>
      <c r="B379" s="25">
        <v>9600</v>
      </c>
      <c r="C379" s="25">
        <v>8900</v>
      </c>
      <c r="D379" s="25">
        <v>5700</v>
      </c>
      <c r="E379" s="25">
        <v>6800</v>
      </c>
      <c r="F379" s="25">
        <v>3185</v>
      </c>
      <c r="G379" s="25">
        <v>3045</v>
      </c>
      <c r="H379" s="25">
        <v>4042123</v>
      </c>
      <c r="I379" s="25">
        <v>3542290</v>
      </c>
      <c r="J379" s="25">
        <v>5050659</v>
      </c>
      <c r="K379" s="25">
        <v>4927452</v>
      </c>
      <c r="L379" s="25">
        <v>4865917</v>
      </c>
      <c r="M379" s="25">
        <v>4274156</v>
      </c>
      <c r="N379" s="30">
        <v>4818286</v>
      </c>
      <c r="O379" s="30">
        <v>4830693</v>
      </c>
      <c r="P379" s="30">
        <v>5705974</v>
      </c>
      <c r="Q379" s="30">
        <v>6044342</v>
      </c>
      <c r="R379" s="30">
        <v>6405190</v>
      </c>
      <c r="T379" s="111">
        <f t="shared" si="170"/>
        <v>1.4741303529363088</v>
      </c>
      <c r="U379" s="110">
        <f t="shared" si="166"/>
        <v>720251.28571428568</v>
      </c>
      <c r="W379" s="111">
        <f t="shared" si="164"/>
        <v>4.0392776502954586E-2</v>
      </c>
      <c r="X379" s="110">
        <f t="shared" si="165"/>
        <v>1354531</v>
      </c>
    </row>
    <row r="380" spans="1:24">
      <c r="A380" t="s">
        <v>578</v>
      </c>
      <c r="B380" s="25">
        <v>714300</v>
      </c>
      <c r="C380" s="25">
        <v>569700</v>
      </c>
      <c r="D380" s="25">
        <v>2080500</v>
      </c>
      <c r="E380" s="25">
        <v>1929200</v>
      </c>
      <c r="F380" s="25">
        <v>1921280</v>
      </c>
      <c r="G380" s="25">
        <v>2846090</v>
      </c>
      <c r="H380" s="25">
        <v>2951461</v>
      </c>
      <c r="I380" s="25">
        <v>2072359</v>
      </c>
      <c r="J380" s="25">
        <v>2185595</v>
      </c>
      <c r="K380" s="25">
        <v>26857</v>
      </c>
      <c r="L380" s="25">
        <v>183459</v>
      </c>
      <c r="M380" s="25">
        <v>39000</v>
      </c>
      <c r="N380" s="30">
        <v>62221</v>
      </c>
      <c r="O380" s="30">
        <v>10338</v>
      </c>
      <c r="P380" s="30">
        <v>1922958</v>
      </c>
      <c r="Q380" s="30">
        <v>2878110</v>
      </c>
      <c r="R380" s="30">
        <v>51832</v>
      </c>
      <c r="T380" s="111">
        <f t="shared" si="170"/>
        <v>0.21176286279153267</v>
      </c>
      <c r="U380" s="110">
        <f t="shared" si="166"/>
        <v>230842.14285714287</v>
      </c>
      <c r="W380" s="111">
        <f t="shared" si="164"/>
        <v>-0.46399186659003833</v>
      </c>
      <c r="X380" s="110">
        <f t="shared" si="165"/>
        <v>-2133763</v>
      </c>
    </row>
    <row r="381" spans="1:24">
      <c r="A381" t="s">
        <v>579</v>
      </c>
      <c r="B381" s="25">
        <v>267700</v>
      </c>
      <c r="C381" s="25">
        <v>270400</v>
      </c>
      <c r="D381" s="25">
        <v>305000</v>
      </c>
      <c r="E381" s="25">
        <v>386000</v>
      </c>
      <c r="F381" s="25">
        <v>382421</v>
      </c>
      <c r="G381" s="25">
        <v>421040</v>
      </c>
      <c r="H381" s="25">
        <v>436897</v>
      </c>
      <c r="I381" s="25">
        <v>440774</v>
      </c>
      <c r="J381" s="25">
        <v>452211</v>
      </c>
      <c r="K381" s="25">
        <v>534293</v>
      </c>
      <c r="L381" s="25">
        <v>490475</v>
      </c>
      <c r="M381" s="25">
        <v>450000</v>
      </c>
      <c r="N381" s="30">
        <v>533090</v>
      </c>
      <c r="O381" s="30">
        <v>565247</v>
      </c>
      <c r="P381" s="30">
        <v>626387</v>
      </c>
      <c r="Q381" s="30">
        <v>550000</v>
      </c>
      <c r="R381" s="30">
        <v>550000</v>
      </c>
      <c r="T381" s="111">
        <f t="shared" si="170"/>
        <v>7.6229567369423989E-2</v>
      </c>
      <c r="U381" s="110">
        <f t="shared" si="166"/>
        <v>25973</v>
      </c>
      <c r="W381" s="111">
        <f t="shared" si="164"/>
        <v>3.3166369839383147E-2</v>
      </c>
      <c r="X381" s="110">
        <f t="shared" si="165"/>
        <v>97789</v>
      </c>
    </row>
    <row r="382" spans="1:24">
      <c r="A382" t="s">
        <v>580</v>
      </c>
      <c r="B382" s="25">
        <v>107700</v>
      </c>
      <c r="C382" s="25">
        <v>137500</v>
      </c>
      <c r="D382" s="25">
        <v>134400</v>
      </c>
      <c r="E382" s="25">
        <v>141000</v>
      </c>
      <c r="F382" s="25">
        <v>139492</v>
      </c>
      <c r="G382" s="25">
        <v>149681</v>
      </c>
      <c r="H382" s="25">
        <v>164395</v>
      </c>
      <c r="I382" s="25">
        <v>176076</v>
      </c>
      <c r="J382" s="25">
        <v>176112</v>
      </c>
      <c r="K382" s="25">
        <v>195992</v>
      </c>
      <c r="L382" s="25">
        <v>196084</v>
      </c>
      <c r="M382" s="25">
        <v>159890</v>
      </c>
      <c r="N382" s="30">
        <v>195172</v>
      </c>
      <c r="O382" s="30">
        <v>174735</v>
      </c>
      <c r="P382" s="30">
        <v>207421</v>
      </c>
      <c r="Q382" s="30">
        <v>200000</v>
      </c>
      <c r="R382" s="30">
        <v>200000</v>
      </c>
      <c r="T382" s="111">
        <f t="shared" si="170"/>
        <v>3.5989082439904951E-2</v>
      </c>
      <c r="U382" s="110">
        <f t="shared" si="166"/>
        <v>5516</v>
      </c>
      <c r="W382" s="111">
        <f t="shared" si="164"/>
        <v>2.1425841555985814E-2</v>
      </c>
      <c r="X382" s="110">
        <f t="shared" si="165"/>
        <v>23888</v>
      </c>
    </row>
    <row r="383" spans="1:24">
      <c r="A383" t="s">
        <v>581</v>
      </c>
      <c r="B383" s="25">
        <v>0</v>
      </c>
      <c r="C383" s="25">
        <v>0</v>
      </c>
      <c r="D383" s="25">
        <v>0</v>
      </c>
      <c r="E383" s="25">
        <v>0</v>
      </c>
      <c r="F383" s="25">
        <v>0</v>
      </c>
      <c r="G383" s="25">
        <v>0</v>
      </c>
      <c r="H383" s="25">
        <v>0</v>
      </c>
      <c r="I383" s="25" t="s">
        <v>4</v>
      </c>
      <c r="J383" s="25" t="s">
        <v>4</v>
      </c>
      <c r="K383" s="25">
        <v>2018031</v>
      </c>
      <c r="L383" s="25">
        <v>2485054</v>
      </c>
      <c r="M383" s="25">
        <v>2270486</v>
      </c>
      <c r="N383" s="30">
        <v>1838618</v>
      </c>
      <c r="O383" s="30">
        <v>2094387</v>
      </c>
      <c r="P383" s="30">
        <v>2780100</v>
      </c>
      <c r="Q383" s="30">
        <v>4060635</v>
      </c>
      <c r="R383" s="30">
        <v>4005360</v>
      </c>
      <c r="T383" s="111" t="e">
        <f t="shared" si="170"/>
        <v>#VALUE!</v>
      </c>
      <c r="U383" s="110" t="e">
        <f t="shared" si="166"/>
        <v>#VALUE!</v>
      </c>
      <c r="W383" s="111" t="e">
        <f t="shared" si="164"/>
        <v>#VALUE!</v>
      </c>
      <c r="X383" s="110" t="e">
        <f t="shared" si="165"/>
        <v>#VALUE!</v>
      </c>
    </row>
    <row r="384" spans="1:24">
      <c r="A384" s="34"/>
      <c r="B384" s="34"/>
      <c r="C384" s="34"/>
      <c r="D384" s="34"/>
      <c r="E384" s="34"/>
      <c r="F384" s="34"/>
      <c r="G384" s="34"/>
      <c r="H384" s="34"/>
      <c r="I384" s="34"/>
      <c r="J384" s="34"/>
      <c r="K384" s="34"/>
      <c r="L384" s="34"/>
      <c r="M384" s="34"/>
      <c r="N384" s="35"/>
      <c r="O384" s="35"/>
      <c r="P384" s="35"/>
      <c r="Q384" s="35"/>
      <c r="R384" s="35"/>
      <c r="T384" s="111" t="e">
        <f t="shared" si="170"/>
        <v>#DIV/0!</v>
      </c>
      <c r="U384" s="110">
        <f t="shared" si="166"/>
        <v>0</v>
      </c>
      <c r="W384" s="111" t="e">
        <f t="shared" si="164"/>
        <v>#DIV/0!</v>
      </c>
      <c r="X384" s="110">
        <f t="shared" si="165"/>
        <v>0</v>
      </c>
    </row>
    <row r="385" spans="1:24">
      <c r="A385" s="24" t="s">
        <v>582</v>
      </c>
      <c r="B385" s="24">
        <f>SUBTOTAL(9,B387:B405)</f>
        <v>15380700</v>
      </c>
      <c r="C385" s="24">
        <f t="shared" ref="C385:G385" si="177">SUBTOTAL(9,C387:C405)</f>
        <v>16800000</v>
      </c>
      <c r="D385" s="24">
        <f t="shared" si="177"/>
        <v>16069400</v>
      </c>
      <c r="E385" s="24">
        <f t="shared" si="177"/>
        <v>19045100</v>
      </c>
      <c r="F385" s="24">
        <f t="shared" si="177"/>
        <v>19194454</v>
      </c>
      <c r="G385" s="24">
        <f t="shared" si="177"/>
        <v>20747028</v>
      </c>
      <c r="H385" s="24">
        <f>SUBTOTAL(9,H387:H405)</f>
        <v>24103379</v>
      </c>
      <c r="I385" s="24">
        <f t="shared" ref="I385:M385" si="178">SUBTOTAL(9,I387:I405)</f>
        <v>25944375</v>
      </c>
      <c r="J385" s="24">
        <f t="shared" si="178"/>
        <v>30490091</v>
      </c>
      <c r="K385" s="24">
        <f t="shared" si="178"/>
        <v>27366813</v>
      </c>
      <c r="L385" s="24">
        <f t="shared" si="178"/>
        <v>32307347</v>
      </c>
      <c r="M385" s="24">
        <f t="shared" si="178"/>
        <v>31346144</v>
      </c>
      <c r="N385" s="30">
        <f>SUBTOTAL(9,N387:N405)</f>
        <v>26300429</v>
      </c>
      <c r="O385" s="30">
        <f t="shared" ref="O385:R385" si="179">SUBTOTAL(9,O387:O405)</f>
        <v>31120749</v>
      </c>
      <c r="P385" s="30">
        <f t="shared" si="179"/>
        <v>30902421</v>
      </c>
      <c r="Q385" s="30">
        <f t="shared" si="179"/>
        <v>34776062</v>
      </c>
      <c r="R385" s="30">
        <f t="shared" si="179"/>
        <v>34746293</v>
      </c>
      <c r="T385" s="111">
        <f t="shared" si="170"/>
        <v>8.8876164641594535E-2</v>
      </c>
      <c r="U385" s="110">
        <f t="shared" si="166"/>
        <v>1955727.2857142857</v>
      </c>
      <c r="W385" s="111">
        <f t="shared" si="164"/>
        <v>2.2017407157409963E-2</v>
      </c>
      <c r="X385" s="110">
        <f t="shared" si="165"/>
        <v>4256202</v>
      </c>
    </row>
    <row r="386" spans="1:24">
      <c r="A386" s="24"/>
      <c r="B386" s="24"/>
      <c r="C386" s="24"/>
      <c r="D386" s="24"/>
      <c r="E386" s="24"/>
      <c r="F386" s="24"/>
      <c r="G386" s="24"/>
      <c r="H386" s="24"/>
      <c r="I386" s="24"/>
      <c r="J386" s="24"/>
      <c r="K386" s="24"/>
      <c r="L386" s="24"/>
      <c r="M386" s="24"/>
      <c r="O386" s="30"/>
      <c r="P386" s="30"/>
      <c r="Q386" s="30"/>
      <c r="R386" s="30"/>
      <c r="T386" s="111" t="e">
        <f t="shared" si="170"/>
        <v>#DIV/0!</v>
      </c>
      <c r="U386" s="110">
        <f t="shared" si="166"/>
        <v>0</v>
      </c>
      <c r="W386" s="111" t="e">
        <f t="shared" si="164"/>
        <v>#DIV/0!</v>
      </c>
      <c r="X386" s="110">
        <f t="shared" si="165"/>
        <v>0</v>
      </c>
    </row>
    <row r="387" spans="1:24">
      <c r="A387" s="24" t="s">
        <v>583</v>
      </c>
      <c r="B387" s="24">
        <f>SUBTOTAL(9,B388:B390)</f>
        <v>13194000</v>
      </c>
      <c r="C387" s="24">
        <f t="shared" ref="C387:M387" si="180">SUBTOTAL(9,C388:C390)</f>
        <v>14161300</v>
      </c>
      <c r="D387" s="24">
        <f t="shared" si="180"/>
        <v>13245000</v>
      </c>
      <c r="E387" s="24">
        <f t="shared" si="180"/>
        <v>15966300</v>
      </c>
      <c r="F387" s="24">
        <f t="shared" si="180"/>
        <v>16145737</v>
      </c>
      <c r="G387" s="24">
        <f t="shared" si="180"/>
        <v>17985093</v>
      </c>
      <c r="H387" s="24">
        <f t="shared" si="180"/>
        <v>21094472</v>
      </c>
      <c r="I387" s="24">
        <f t="shared" si="180"/>
        <v>22982657</v>
      </c>
      <c r="J387" s="24">
        <f t="shared" si="180"/>
        <v>27242667</v>
      </c>
      <c r="K387" s="24">
        <f t="shared" si="180"/>
        <v>24629869</v>
      </c>
      <c r="L387" s="24">
        <f t="shared" si="180"/>
        <v>29169261</v>
      </c>
      <c r="M387" s="24">
        <f t="shared" si="180"/>
        <v>28864589</v>
      </c>
      <c r="N387" s="30">
        <f>SUBTOTAL(9,N388:N390)</f>
        <v>23635267</v>
      </c>
      <c r="O387" s="30">
        <f t="shared" ref="O387:R387" si="181">SUBTOTAL(9,O388:O390)</f>
        <v>28525502</v>
      </c>
      <c r="P387" s="30">
        <f t="shared" si="181"/>
        <v>28352412</v>
      </c>
      <c r="Q387" s="30">
        <f t="shared" si="181"/>
        <v>31973555</v>
      </c>
      <c r="R387" s="30">
        <f t="shared" si="181"/>
        <v>31974318</v>
      </c>
      <c r="T387" s="111">
        <f t="shared" si="170"/>
        <v>9.7974760470795674E-2</v>
      </c>
      <c r="U387" s="110">
        <f t="shared" si="166"/>
        <v>1868766.7142857143</v>
      </c>
      <c r="W387" s="111">
        <f t="shared" si="164"/>
        <v>2.7050846046152488E-2</v>
      </c>
      <c r="X387" s="110">
        <f t="shared" si="165"/>
        <v>4731651</v>
      </c>
    </row>
    <row r="388" spans="1:24">
      <c r="A388" t="s">
        <v>584</v>
      </c>
      <c r="B388" s="25">
        <v>2121300</v>
      </c>
      <c r="C388" s="25">
        <v>2762100</v>
      </c>
      <c r="D388" s="25">
        <v>2124500</v>
      </c>
      <c r="E388" s="25">
        <v>3056300</v>
      </c>
      <c r="F388" s="25">
        <v>2754586</v>
      </c>
      <c r="G388" s="25">
        <v>4281307</v>
      </c>
      <c r="H388" s="25">
        <v>6385636</v>
      </c>
      <c r="I388" s="25">
        <v>6294688</v>
      </c>
      <c r="J388" s="25">
        <v>9042026</v>
      </c>
      <c r="K388" s="25">
        <v>6283406</v>
      </c>
      <c r="L388" s="25">
        <v>10332027</v>
      </c>
      <c r="M388" s="25">
        <v>9428668</v>
      </c>
      <c r="N388" s="30">
        <v>5930291</v>
      </c>
      <c r="O388" s="30">
        <v>8934931</v>
      </c>
      <c r="P388" s="30">
        <v>9708449</v>
      </c>
      <c r="Q388" s="30">
        <v>13464000</v>
      </c>
      <c r="R388" s="30">
        <v>13464000</v>
      </c>
      <c r="T388" s="111">
        <f t="shared" si="170"/>
        <v>0.18460945150984709</v>
      </c>
      <c r="U388" s="110">
        <f t="shared" si="166"/>
        <v>897132.28571428568</v>
      </c>
      <c r="W388" s="111">
        <f t="shared" si="164"/>
        <v>6.8607107870146011E-2</v>
      </c>
      <c r="X388" s="110">
        <f t="shared" si="165"/>
        <v>4421974</v>
      </c>
    </row>
    <row r="389" spans="1:24">
      <c r="A389" t="s">
        <v>585</v>
      </c>
      <c r="B389" s="25">
        <v>7081700</v>
      </c>
      <c r="C389" s="25">
        <v>6926700</v>
      </c>
      <c r="D389" s="25">
        <v>6736200</v>
      </c>
      <c r="E389" s="25">
        <v>7229200</v>
      </c>
      <c r="F389" s="25">
        <v>8705284</v>
      </c>
      <c r="G389" s="25">
        <v>9305492</v>
      </c>
      <c r="H389" s="25">
        <v>9661694</v>
      </c>
      <c r="I389" s="25">
        <v>10899678</v>
      </c>
      <c r="J389" s="25">
        <v>12112894</v>
      </c>
      <c r="K389" s="25">
        <v>12550863</v>
      </c>
      <c r="L389" s="25">
        <v>12334392</v>
      </c>
      <c r="M389" s="25">
        <v>12815848</v>
      </c>
      <c r="N389" s="30">
        <v>11844459</v>
      </c>
      <c r="O389" s="30">
        <v>12711741</v>
      </c>
      <c r="P389" s="30">
        <v>11984489</v>
      </c>
      <c r="Q389" s="30">
        <v>11961824</v>
      </c>
      <c r="R389" s="30">
        <v>11968897</v>
      </c>
      <c r="T389" s="111">
        <f t="shared" si="170"/>
        <v>8.3114838067192442E-2</v>
      </c>
      <c r="U389" s="110">
        <f t="shared" si="166"/>
        <v>740884.85714285716</v>
      </c>
      <c r="W389" s="111">
        <f t="shared" si="164"/>
        <v>-1.9912043799487078E-3</v>
      </c>
      <c r="X389" s="110">
        <f t="shared" si="165"/>
        <v>-143997</v>
      </c>
    </row>
    <row r="390" spans="1:24">
      <c r="A390" t="s">
        <v>586</v>
      </c>
      <c r="B390" s="25">
        <v>3991000</v>
      </c>
      <c r="C390" s="25">
        <v>4472500</v>
      </c>
      <c r="D390" s="25">
        <v>4384300</v>
      </c>
      <c r="E390" s="25">
        <v>5680800</v>
      </c>
      <c r="F390" s="25">
        <v>4685867</v>
      </c>
      <c r="G390" s="25">
        <v>4398294</v>
      </c>
      <c r="H390" s="25">
        <v>5047142</v>
      </c>
      <c r="I390" s="25">
        <v>5788291</v>
      </c>
      <c r="J390" s="25">
        <v>6087747</v>
      </c>
      <c r="K390" s="25">
        <v>5795600</v>
      </c>
      <c r="L390" s="25">
        <v>6502842</v>
      </c>
      <c r="M390" s="25">
        <v>6620073</v>
      </c>
      <c r="N390" s="30">
        <v>5860517</v>
      </c>
      <c r="O390" s="30">
        <v>6878830</v>
      </c>
      <c r="P390" s="30">
        <v>6659474</v>
      </c>
      <c r="Q390" s="30">
        <v>6547731</v>
      </c>
      <c r="R390" s="30">
        <v>6541421</v>
      </c>
      <c r="T390" s="111">
        <f t="shared" si="170"/>
        <v>4.5031698050139513E-2</v>
      </c>
      <c r="U390" s="110">
        <f t="shared" si="166"/>
        <v>230749.57142857142</v>
      </c>
      <c r="W390" s="111">
        <f t="shared" ref="W390:W453" si="182">(R390/J390)^(1/6)-1</f>
        <v>1.2051433243350118E-2</v>
      </c>
      <c r="X390" s="110">
        <f t="shared" ref="X390:X453" si="183">R390-J390</f>
        <v>453674</v>
      </c>
    </row>
    <row r="391" spans="1:24">
      <c r="N391" s="30"/>
      <c r="O391" s="30"/>
      <c r="P391" s="30"/>
      <c r="Q391" s="30"/>
      <c r="R391" s="30"/>
      <c r="T391" s="111" t="e">
        <f t="shared" si="170"/>
        <v>#DIV/0!</v>
      </c>
      <c r="U391" s="110">
        <f t="shared" si="166"/>
        <v>0</v>
      </c>
      <c r="W391" s="111" t="e">
        <f t="shared" si="182"/>
        <v>#DIV/0!</v>
      </c>
      <c r="X391" s="110">
        <f t="shared" si="183"/>
        <v>0</v>
      </c>
    </row>
    <row r="392" spans="1:24">
      <c r="A392" s="24" t="s">
        <v>587</v>
      </c>
      <c r="B392" s="24">
        <f>SUBTOTAL(9,B393:B393)</f>
        <v>770100</v>
      </c>
      <c r="C392" s="24">
        <f t="shared" ref="C392:M392" si="184">SUBTOTAL(9,C393:C393)</f>
        <v>1026200</v>
      </c>
      <c r="D392" s="24">
        <f t="shared" si="184"/>
        <v>1144100</v>
      </c>
      <c r="E392" s="24">
        <f t="shared" si="184"/>
        <v>1152900</v>
      </c>
      <c r="F392" s="24">
        <f t="shared" si="184"/>
        <v>1206758</v>
      </c>
      <c r="G392" s="24">
        <f t="shared" si="184"/>
        <v>1375028</v>
      </c>
      <c r="H392" s="24">
        <f t="shared" si="184"/>
        <v>1439832</v>
      </c>
      <c r="I392" s="24">
        <f t="shared" si="184"/>
        <v>1361088</v>
      </c>
      <c r="J392" s="24">
        <f t="shared" si="184"/>
        <v>1518310</v>
      </c>
      <c r="K392" s="24">
        <f t="shared" si="184"/>
        <v>1461685</v>
      </c>
      <c r="L392" s="24">
        <f t="shared" si="184"/>
        <v>1470000</v>
      </c>
      <c r="M392" s="24">
        <f t="shared" si="184"/>
        <v>1470000</v>
      </c>
      <c r="N392" s="30">
        <f>SUBTOTAL(9,N393:N393)</f>
        <v>1581552</v>
      </c>
      <c r="O392" s="30">
        <f t="shared" ref="O392:R392" si="185">SUBTOTAL(9,O393:O393)</f>
        <v>1619871</v>
      </c>
      <c r="P392" s="30">
        <f t="shared" si="185"/>
        <v>1651530</v>
      </c>
      <c r="Q392" s="30">
        <f t="shared" si="185"/>
        <v>1470000</v>
      </c>
      <c r="R392" s="30">
        <f t="shared" si="185"/>
        <v>1785800</v>
      </c>
      <c r="T392" s="111">
        <f t="shared" si="170"/>
        <v>5.7557679300466624E-2</v>
      </c>
      <c r="U392" s="110">
        <f t="shared" si="166"/>
        <v>70301.428571428565</v>
      </c>
      <c r="W392" s="111">
        <f t="shared" si="182"/>
        <v>2.7413799033032538E-2</v>
      </c>
      <c r="X392" s="110">
        <f t="shared" si="183"/>
        <v>267490</v>
      </c>
    </row>
    <row r="393" spans="1:24">
      <c r="A393" t="s">
        <v>588</v>
      </c>
      <c r="B393" s="115">
        <v>770100</v>
      </c>
      <c r="C393" s="115">
        <v>1026200</v>
      </c>
      <c r="D393" s="115">
        <v>1144100</v>
      </c>
      <c r="E393" s="115">
        <v>1152900</v>
      </c>
      <c r="F393" s="115">
        <v>1206758</v>
      </c>
      <c r="G393" s="115">
        <v>1375028</v>
      </c>
      <c r="H393" s="115">
        <v>1439832</v>
      </c>
      <c r="I393" s="115">
        <v>1361088</v>
      </c>
      <c r="J393" s="115">
        <v>1518310</v>
      </c>
      <c r="K393" s="115">
        <v>1461685</v>
      </c>
      <c r="L393" s="115">
        <v>1470000</v>
      </c>
      <c r="M393" s="115">
        <v>1470000</v>
      </c>
      <c r="N393" s="30">
        <v>1581552</v>
      </c>
      <c r="O393" s="30">
        <v>1619871</v>
      </c>
      <c r="P393" s="30">
        <v>1651530</v>
      </c>
      <c r="Q393" s="30">
        <v>1470000</v>
      </c>
      <c r="R393" s="30">
        <v>1785800</v>
      </c>
      <c r="T393" s="111">
        <f t="shared" si="170"/>
        <v>5.7557679300466624E-2</v>
      </c>
      <c r="U393" s="110">
        <f t="shared" si="166"/>
        <v>70301.428571428565</v>
      </c>
      <c r="W393" s="111">
        <f t="shared" si="182"/>
        <v>2.7413799033032538E-2</v>
      </c>
      <c r="X393" s="110">
        <f t="shared" si="183"/>
        <v>267490</v>
      </c>
    </row>
    <row r="394" spans="1:24">
      <c r="N394" s="30"/>
      <c r="O394" s="30"/>
      <c r="P394" s="30"/>
      <c r="Q394" s="30"/>
      <c r="R394" s="30"/>
      <c r="T394" s="111" t="e">
        <f t="shared" si="170"/>
        <v>#DIV/0!</v>
      </c>
      <c r="U394" s="110">
        <f t="shared" si="166"/>
        <v>0</v>
      </c>
      <c r="W394" s="111" t="e">
        <f t="shared" si="182"/>
        <v>#DIV/0!</v>
      </c>
      <c r="X394" s="110">
        <f t="shared" si="183"/>
        <v>0</v>
      </c>
    </row>
    <row r="395" spans="1:24">
      <c r="A395" s="24" t="s">
        <v>589</v>
      </c>
      <c r="B395" s="24">
        <f>SUBTOTAL(9,B396:B396)</f>
        <v>0</v>
      </c>
      <c r="C395" s="24">
        <f t="shared" ref="C395:M395" si="186">SUBTOTAL(9,C396:C396)</f>
        <v>65600</v>
      </c>
      <c r="D395" s="24">
        <f t="shared" si="186"/>
        <v>82700</v>
      </c>
      <c r="E395" s="24">
        <f t="shared" si="186"/>
        <v>121900</v>
      </c>
      <c r="F395" s="24">
        <f t="shared" si="186"/>
        <v>70828</v>
      </c>
      <c r="G395" s="24">
        <f t="shared" si="186"/>
        <v>65703</v>
      </c>
      <c r="H395" s="24">
        <f t="shared" si="186"/>
        <v>69786</v>
      </c>
      <c r="I395" s="24">
        <f t="shared" si="186"/>
        <v>108087</v>
      </c>
      <c r="J395" s="24">
        <f t="shared" si="186"/>
        <v>134710</v>
      </c>
      <c r="K395" s="24">
        <f t="shared" si="186"/>
        <v>65738</v>
      </c>
      <c r="L395" s="24">
        <f t="shared" si="186"/>
        <v>148521</v>
      </c>
      <c r="M395" s="24">
        <f t="shared" si="186"/>
        <v>82855</v>
      </c>
      <c r="N395" s="30">
        <f t="shared" ref="N395:R395" si="187">SUBTOTAL(9,N396:N396)</f>
        <v>128865</v>
      </c>
      <c r="O395" s="30">
        <f t="shared" si="187"/>
        <v>81367</v>
      </c>
      <c r="P395" s="30">
        <f t="shared" si="187"/>
        <v>53179</v>
      </c>
      <c r="Q395" s="30">
        <f t="shared" si="187"/>
        <v>83369</v>
      </c>
      <c r="R395" s="30">
        <f t="shared" si="187"/>
        <v>82855</v>
      </c>
      <c r="T395" s="111">
        <f t="shared" si="170"/>
        <v>0.10826159888792009</v>
      </c>
      <c r="U395" s="110">
        <f t="shared" si="166"/>
        <v>9872.8571428571431</v>
      </c>
      <c r="W395" s="111">
        <f t="shared" si="182"/>
        <v>-7.7811261894738304E-2</v>
      </c>
      <c r="X395" s="110">
        <f t="shared" si="183"/>
        <v>-51855</v>
      </c>
    </row>
    <row r="396" spans="1:24">
      <c r="A396" t="s">
        <v>590</v>
      </c>
      <c r="B396" s="115">
        <v>0</v>
      </c>
      <c r="C396" s="115">
        <v>65600</v>
      </c>
      <c r="D396" s="115">
        <v>82700</v>
      </c>
      <c r="E396" s="115">
        <v>121900</v>
      </c>
      <c r="F396" s="115">
        <v>70828</v>
      </c>
      <c r="G396" s="115">
        <v>65703</v>
      </c>
      <c r="H396" s="115">
        <v>69786</v>
      </c>
      <c r="I396" s="115">
        <v>108087</v>
      </c>
      <c r="J396" s="115">
        <v>134710</v>
      </c>
      <c r="K396" s="115">
        <v>65738</v>
      </c>
      <c r="L396" s="115">
        <v>148521</v>
      </c>
      <c r="M396" s="115">
        <v>82855</v>
      </c>
      <c r="N396" s="30">
        <v>128865</v>
      </c>
      <c r="O396" s="30">
        <v>81367</v>
      </c>
      <c r="P396" s="30">
        <v>53179</v>
      </c>
      <c r="Q396" s="30">
        <v>83369</v>
      </c>
      <c r="R396" s="30">
        <v>82855</v>
      </c>
      <c r="T396" s="111">
        <f t="shared" si="170"/>
        <v>0.10826159888792009</v>
      </c>
      <c r="U396" s="110">
        <f t="shared" ref="U396:U459" si="188">(J396-C396)/7</f>
        <v>9872.8571428571431</v>
      </c>
      <c r="W396" s="111">
        <f t="shared" si="182"/>
        <v>-7.7811261894738304E-2</v>
      </c>
      <c r="X396" s="110">
        <f t="shared" si="183"/>
        <v>-51855</v>
      </c>
    </row>
    <row r="397" spans="1:24">
      <c r="N397" s="30"/>
      <c r="O397" s="30"/>
      <c r="P397" s="30"/>
      <c r="Q397" s="30"/>
      <c r="R397" s="30"/>
      <c r="T397" s="111" t="e">
        <f t="shared" si="170"/>
        <v>#DIV/0!</v>
      </c>
      <c r="U397" s="110">
        <f t="shared" si="188"/>
        <v>0</v>
      </c>
      <c r="W397" s="111" t="e">
        <f t="shared" si="182"/>
        <v>#DIV/0!</v>
      </c>
      <c r="X397" s="110">
        <f t="shared" si="183"/>
        <v>0</v>
      </c>
    </row>
    <row r="398" spans="1:24">
      <c r="A398" s="24" t="s">
        <v>591</v>
      </c>
      <c r="B398" s="24">
        <f>SUBTOTAL(9,B399:B402)</f>
        <v>157300</v>
      </c>
      <c r="C398" s="24">
        <f t="shared" ref="C398:M398" si="189">SUBTOTAL(9,C399:C402)</f>
        <v>232000</v>
      </c>
      <c r="D398" s="24">
        <f t="shared" si="189"/>
        <v>310300</v>
      </c>
      <c r="E398" s="24">
        <f t="shared" si="189"/>
        <v>331500</v>
      </c>
      <c r="F398" s="24">
        <f t="shared" si="189"/>
        <v>425729</v>
      </c>
      <c r="G398" s="24">
        <f t="shared" si="189"/>
        <v>452009</v>
      </c>
      <c r="H398" s="24">
        <f t="shared" si="189"/>
        <v>513388</v>
      </c>
      <c r="I398" s="24">
        <f t="shared" si="189"/>
        <v>536044</v>
      </c>
      <c r="J398" s="24">
        <f t="shared" si="189"/>
        <v>625893</v>
      </c>
      <c r="K398" s="24">
        <f t="shared" si="189"/>
        <v>627905</v>
      </c>
      <c r="L398" s="24">
        <f t="shared" si="189"/>
        <v>577658</v>
      </c>
      <c r="M398" s="24">
        <f t="shared" si="189"/>
        <v>314382</v>
      </c>
      <c r="N398" s="30">
        <f>SUBTOTAL(9,N399:N402)</f>
        <v>549706</v>
      </c>
      <c r="O398" s="30">
        <f>SUBTOTAL(9,O399:O402)</f>
        <v>439533</v>
      </c>
      <c r="P398" s="30">
        <f>SUBTOTAL(9,P399:P402)</f>
        <v>465722</v>
      </c>
      <c r="Q398" s="30">
        <f>SUBTOTAL(9,Q399:Q402)</f>
        <v>395706</v>
      </c>
      <c r="R398" s="30">
        <f>SUBTOTAL(9,R399:R402)</f>
        <v>337619</v>
      </c>
      <c r="T398" s="111">
        <f t="shared" si="170"/>
        <v>0.15232015605014815</v>
      </c>
      <c r="U398" s="110">
        <f t="shared" si="188"/>
        <v>56270.428571428572</v>
      </c>
      <c r="W398" s="111">
        <f t="shared" si="182"/>
        <v>-9.7761966230590192E-2</v>
      </c>
      <c r="X398" s="110">
        <f t="shared" si="183"/>
        <v>-288274</v>
      </c>
    </row>
    <row r="399" spans="1:24">
      <c r="A399" t="s">
        <v>592</v>
      </c>
      <c r="B399" s="115">
        <v>157300</v>
      </c>
      <c r="C399" s="115">
        <v>232000</v>
      </c>
      <c r="D399" s="115">
        <v>310300</v>
      </c>
      <c r="E399" s="115">
        <v>331500</v>
      </c>
      <c r="F399" s="115">
        <v>425729</v>
      </c>
      <c r="G399" s="115">
        <v>452009</v>
      </c>
      <c r="H399" s="115">
        <v>513388</v>
      </c>
      <c r="I399" s="115">
        <v>536044</v>
      </c>
      <c r="J399" s="115">
        <v>625893</v>
      </c>
      <c r="K399" s="115">
        <v>528189</v>
      </c>
      <c r="L399" s="115">
        <v>577658</v>
      </c>
      <c r="M399" s="115">
        <v>314382</v>
      </c>
      <c r="N399" s="30">
        <v>429740</v>
      </c>
      <c r="O399" s="30">
        <v>326605</v>
      </c>
      <c r="P399" s="30">
        <v>353183</v>
      </c>
      <c r="Q399" s="30">
        <v>395706</v>
      </c>
      <c r="R399" s="30">
        <v>337619</v>
      </c>
      <c r="T399" s="111">
        <f t="shared" si="170"/>
        <v>0.15232015605014815</v>
      </c>
      <c r="U399" s="110">
        <f t="shared" si="188"/>
        <v>56270.428571428572</v>
      </c>
      <c r="W399" s="111">
        <f t="shared" si="182"/>
        <v>-9.7761966230590192E-2</v>
      </c>
      <c r="X399" s="110">
        <f t="shared" si="183"/>
        <v>-288274</v>
      </c>
    </row>
    <row r="400" spans="1:24">
      <c r="A400" t="s">
        <v>593</v>
      </c>
      <c r="B400" s="115">
        <v>0</v>
      </c>
      <c r="C400" s="115">
        <v>0</v>
      </c>
      <c r="D400" s="115">
        <v>0</v>
      </c>
      <c r="E400" s="115">
        <v>0</v>
      </c>
      <c r="F400" s="115">
        <v>0</v>
      </c>
      <c r="G400" s="115">
        <v>0</v>
      </c>
      <c r="H400" s="115">
        <v>0</v>
      </c>
      <c r="I400" s="115" t="s">
        <v>4</v>
      </c>
      <c r="J400" s="115" t="s">
        <v>4</v>
      </c>
      <c r="K400" s="115">
        <v>64190</v>
      </c>
      <c r="L400" s="115" t="s">
        <v>4</v>
      </c>
      <c r="M400" s="115" t="s">
        <v>4</v>
      </c>
      <c r="N400" s="30">
        <v>74445</v>
      </c>
      <c r="O400" s="30">
        <v>65380</v>
      </c>
      <c r="P400" s="30">
        <v>58044</v>
      </c>
      <c r="Q400" s="30">
        <v>0</v>
      </c>
      <c r="R400" s="30">
        <v>0</v>
      </c>
      <c r="T400" s="111" t="e">
        <f t="shared" si="170"/>
        <v>#VALUE!</v>
      </c>
      <c r="U400" s="110" t="e">
        <f t="shared" si="188"/>
        <v>#VALUE!</v>
      </c>
      <c r="W400" s="111" t="e">
        <f t="shared" si="182"/>
        <v>#VALUE!</v>
      </c>
      <c r="X400" s="110" t="e">
        <f t="shared" si="183"/>
        <v>#VALUE!</v>
      </c>
    </row>
    <row r="401" spans="1:24">
      <c r="A401" t="s">
        <v>594</v>
      </c>
      <c r="B401" s="115">
        <v>0</v>
      </c>
      <c r="C401" s="115">
        <v>0</v>
      </c>
      <c r="D401" s="115">
        <v>0</v>
      </c>
      <c r="E401" s="115">
        <v>0</v>
      </c>
      <c r="F401" s="115">
        <v>0</v>
      </c>
      <c r="G401" s="115">
        <v>0</v>
      </c>
      <c r="H401" s="115">
        <v>0</v>
      </c>
      <c r="I401" s="115" t="s">
        <v>4</v>
      </c>
      <c r="J401" s="115" t="s">
        <v>4</v>
      </c>
      <c r="K401" s="115">
        <v>32120</v>
      </c>
      <c r="L401" s="115" t="s">
        <v>4</v>
      </c>
      <c r="M401" s="115" t="s">
        <v>4</v>
      </c>
      <c r="N401" s="30">
        <v>38031</v>
      </c>
      <c r="O401" s="30">
        <v>42840</v>
      </c>
      <c r="P401" s="30">
        <v>49350</v>
      </c>
      <c r="Q401" s="30">
        <v>0</v>
      </c>
      <c r="R401" s="30">
        <v>0</v>
      </c>
      <c r="T401" s="111" t="e">
        <f t="shared" si="170"/>
        <v>#VALUE!</v>
      </c>
      <c r="U401" s="110" t="e">
        <f t="shared" si="188"/>
        <v>#VALUE!</v>
      </c>
      <c r="W401" s="111" t="e">
        <f t="shared" si="182"/>
        <v>#VALUE!</v>
      </c>
      <c r="X401" s="110" t="e">
        <f t="shared" si="183"/>
        <v>#VALUE!</v>
      </c>
    </row>
    <row r="402" spans="1:24">
      <c r="A402" t="s">
        <v>595</v>
      </c>
      <c r="B402" s="115">
        <v>0</v>
      </c>
      <c r="C402" s="115">
        <v>0</v>
      </c>
      <c r="D402" s="115">
        <v>0</v>
      </c>
      <c r="E402" s="115">
        <v>0</v>
      </c>
      <c r="F402" s="115">
        <v>0</v>
      </c>
      <c r="G402" s="115">
        <v>0</v>
      </c>
      <c r="H402" s="115">
        <v>0</v>
      </c>
      <c r="I402" s="115" t="s">
        <v>4</v>
      </c>
      <c r="J402" s="115" t="s">
        <v>4</v>
      </c>
      <c r="K402" s="115">
        <v>3406</v>
      </c>
      <c r="L402" s="115" t="s">
        <v>4</v>
      </c>
      <c r="M402" s="115" t="s">
        <v>4</v>
      </c>
      <c r="N402" s="30">
        <v>7490</v>
      </c>
      <c r="O402" s="30">
        <v>4708</v>
      </c>
      <c r="P402" s="30">
        <v>5145</v>
      </c>
      <c r="Q402" s="30">
        <v>0</v>
      </c>
      <c r="R402" s="30">
        <v>0</v>
      </c>
      <c r="T402" s="111" t="e">
        <f t="shared" si="170"/>
        <v>#VALUE!</v>
      </c>
      <c r="U402" s="110" t="e">
        <f t="shared" si="188"/>
        <v>#VALUE!</v>
      </c>
      <c r="W402" s="111" t="e">
        <f t="shared" si="182"/>
        <v>#VALUE!</v>
      </c>
      <c r="X402" s="110" t="e">
        <f t="shared" si="183"/>
        <v>#VALUE!</v>
      </c>
    </row>
    <row r="403" spans="1:24">
      <c r="N403" s="30"/>
      <c r="O403" s="30"/>
      <c r="P403" s="30"/>
      <c r="Q403" s="30"/>
      <c r="R403" s="30"/>
      <c r="T403" s="111" t="e">
        <f t="shared" si="170"/>
        <v>#DIV/0!</v>
      </c>
      <c r="U403" s="110">
        <f t="shared" si="188"/>
        <v>0</v>
      </c>
      <c r="W403" s="111" t="e">
        <f t="shared" si="182"/>
        <v>#DIV/0!</v>
      </c>
      <c r="X403" s="110">
        <f t="shared" si="183"/>
        <v>0</v>
      </c>
    </row>
    <row r="404" spans="1:24">
      <c r="A404" s="24" t="s">
        <v>596</v>
      </c>
      <c r="B404" s="24">
        <f>SUBTOTAL(9,B405:B405)</f>
        <v>1259300</v>
      </c>
      <c r="C404" s="24">
        <f t="shared" ref="C404:M404" si="190">SUBTOTAL(9,C405:C405)</f>
        <v>1314900</v>
      </c>
      <c r="D404" s="24">
        <f t="shared" si="190"/>
        <v>1287300</v>
      </c>
      <c r="E404" s="24">
        <f t="shared" si="190"/>
        <v>1472500</v>
      </c>
      <c r="F404" s="24">
        <f t="shared" si="190"/>
        <v>1345402</v>
      </c>
      <c r="G404" s="24">
        <f t="shared" si="190"/>
        <v>869195</v>
      </c>
      <c r="H404" s="24">
        <f t="shared" si="190"/>
        <v>985901</v>
      </c>
      <c r="I404" s="24">
        <f t="shared" si="190"/>
        <v>956499</v>
      </c>
      <c r="J404" s="24">
        <f t="shared" si="190"/>
        <v>968511</v>
      </c>
      <c r="K404" s="24">
        <f t="shared" si="190"/>
        <v>581616</v>
      </c>
      <c r="L404" s="24">
        <f t="shared" si="190"/>
        <v>941907</v>
      </c>
      <c r="M404" s="24">
        <f t="shared" si="190"/>
        <v>614318</v>
      </c>
      <c r="N404" s="30">
        <f t="shared" ref="N404" si="191">SUBTOTAL(9,N405:N405)</f>
        <v>405039</v>
      </c>
      <c r="O404" s="30">
        <f t="shared" ref="O404" si="192">SUBTOTAL(9,O405:O405)</f>
        <v>454476</v>
      </c>
      <c r="P404" s="30">
        <f t="shared" ref="P404" si="193">SUBTOTAL(9,P405:P405)</f>
        <v>379578</v>
      </c>
      <c r="Q404" s="30">
        <f t="shared" ref="Q404" si="194">SUBTOTAL(9,Q405:Q405)</f>
        <v>853432</v>
      </c>
      <c r="R404" s="30">
        <f t="shared" ref="R404" si="195">SUBTOTAL(9,R405:R405)</f>
        <v>565701</v>
      </c>
      <c r="T404" s="111">
        <f t="shared" si="170"/>
        <v>-4.2739228848548749E-2</v>
      </c>
      <c r="U404" s="110">
        <f t="shared" si="188"/>
        <v>-49484.142857142855</v>
      </c>
      <c r="W404" s="111">
        <f t="shared" si="182"/>
        <v>-8.5717518980221397E-2</v>
      </c>
      <c r="X404" s="110">
        <f t="shared" si="183"/>
        <v>-402810</v>
      </c>
    </row>
    <row r="405" spans="1:24">
      <c r="A405" s="25" t="s">
        <v>597</v>
      </c>
      <c r="B405" s="115">
        <v>1259300</v>
      </c>
      <c r="C405" s="115">
        <v>1314900</v>
      </c>
      <c r="D405" s="115">
        <v>1287300</v>
      </c>
      <c r="E405" s="115">
        <v>1472500</v>
      </c>
      <c r="F405" s="115">
        <v>1345402</v>
      </c>
      <c r="G405" s="115">
        <v>869195</v>
      </c>
      <c r="H405" s="115">
        <v>985901</v>
      </c>
      <c r="I405" s="115">
        <v>956499</v>
      </c>
      <c r="J405" s="115">
        <v>968511</v>
      </c>
      <c r="K405" s="115">
        <v>581616</v>
      </c>
      <c r="L405" s="115">
        <v>941907</v>
      </c>
      <c r="M405" s="115">
        <v>614318</v>
      </c>
      <c r="N405" s="30">
        <v>405039</v>
      </c>
      <c r="O405" s="30">
        <v>454476</v>
      </c>
      <c r="P405" s="30">
        <v>379578</v>
      </c>
      <c r="Q405" s="30">
        <v>853432</v>
      </c>
      <c r="R405" s="30">
        <v>565701</v>
      </c>
      <c r="T405" s="111">
        <f t="shared" si="170"/>
        <v>-4.2739228848548749E-2</v>
      </c>
      <c r="U405" s="110">
        <f t="shared" si="188"/>
        <v>-49484.142857142855</v>
      </c>
      <c r="W405" s="111">
        <f t="shared" si="182"/>
        <v>-8.5717518980221397E-2</v>
      </c>
      <c r="X405" s="110">
        <f t="shared" si="183"/>
        <v>-402810</v>
      </c>
    </row>
    <row r="406" spans="1:24">
      <c r="A406" s="38"/>
      <c r="B406" s="38"/>
      <c r="C406" s="38"/>
      <c r="D406" s="38"/>
      <c r="E406" s="38"/>
      <c r="F406" s="38"/>
      <c r="G406" s="38"/>
      <c r="H406" s="38"/>
      <c r="I406" s="38"/>
      <c r="J406" s="38"/>
      <c r="K406" s="38"/>
      <c r="L406" s="38"/>
      <c r="M406" s="38"/>
      <c r="N406" s="35"/>
      <c r="O406" s="35"/>
      <c r="P406" s="35"/>
      <c r="Q406" s="35"/>
      <c r="R406" s="35"/>
      <c r="T406" s="111" t="e">
        <f t="shared" si="170"/>
        <v>#DIV/0!</v>
      </c>
      <c r="U406" s="110">
        <f t="shared" si="188"/>
        <v>0</v>
      </c>
      <c r="W406" s="111" t="e">
        <f t="shared" si="182"/>
        <v>#DIV/0!</v>
      </c>
      <c r="X406" s="110">
        <f t="shared" si="183"/>
        <v>0</v>
      </c>
    </row>
    <row r="407" spans="1:24">
      <c r="A407" s="24" t="s">
        <v>598</v>
      </c>
      <c r="B407" s="24">
        <f>SUBTOTAL(9,B409:B458)</f>
        <v>21525300</v>
      </c>
      <c r="C407" s="24">
        <f t="shared" ref="C407:M407" si="196">SUBTOTAL(9,C409:C458)</f>
        <v>25094900</v>
      </c>
      <c r="D407" s="24">
        <f t="shared" si="196"/>
        <v>28541900</v>
      </c>
      <c r="E407" s="24">
        <f t="shared" si="196"/>
        <v>33133800</v>
      </c>
      <c r="F407" s="24">
        <f t="shared" si="196"/>
        <v>34024587</v>
      </c>
      <c r="G407" s="24">
        <f t="shared" si="196"/>
        <v>37773362</v>
      </c>
      <c r="H407" s="24">
        <f t="shared" si="196"/>
        <v>36694596</v>
      </c>
      <c r="I407" s="24">
        <f t="shared" si="196"/>
        <v>31487083</v>
      </c>
      <c r="J407" s="24">
        <f t="shared" si="196"/>
        <v>30592058</v>
      </c>
      <c r="K407" s="24">
        <f t="shared" si="196"/>
        <v>25852400</v>
      </c>
      <c r="L407" s="24">
        <f t="shared" si="196"/>
        <v>35908643</v>
      </c>
      <c r="M407" s="24">
        <f t="shared" si="196"/>
        <v>22693470</v>
      </c>
      <c r="N407" s="30">
        <f>SUBTOTAL(9,N409:N458)</f>
        <v>22079691</v>
      </c>
      <c r="O407" s="30">
        <f>SUBTOTAL(9,O409:O458)</f>
        <v>23399237</v>
      </c>
      <c r="P407" s="30">
        <f>SUBTOTAL(9,P409:P458)</f>
        <v>14911102</v>
      </c>
      <c r="Q407" s="30">
        <f>SUBTOTAL(9,Q409:Q458)</f>
        <v>28095050</v>
      </c>
      <c r="R407" s="30">
        <f>SUBTOTAL(9,R409:R458)</f>
        <v>23366406</v>
      </c>
      <c r="T407" s="111">
        <f t="shared" si="170"/>
        <v>2.8700692236321101E-2</v>
      </c>
      <c r="U407" s="110">
        <f t="shared" si="188"/>
        <v>785308.28571428568</v>
      </c>
      <c r="W407" s="111">
        <f t="shared" si="182"/>
        <v>-4.3913460140030502E-2</v>
      </c>
      <c r="X407" s="110">
        <f t="shared" si="183"/>
        <v>-7225652</v>
      </c>
    </row>
    <row r="408" spans="1:24">
      <c r="A408" s="24"/>
      <c r="B408" s="24"/>
      <c r="C408" s="24"/>
      <c r="D408" s="24"/>
      <c r="E408" s="24"/>
      <c r="F408" s="24"/>
      <c r="G408" s="24"/>
      <c r="H408" s="24"/>
      <c r="I408" s="24"/>
      <c r="J408" s="24"/>
      <c r="K408" s="24"/>
      <c r="L408" s="24"/>
      <c r="M408" s="24"/>
      <c r="T408" s="111" t="e">
        <f t="shared" si="170"/>
        <v>#DIV/0!</v>
      </c>
      <c r="U408" s="110">
        <f t="shared" si="188"/>
        <v>0</v>
      </c>
      <c r="W408" s="111" t="e">
        <f t="shared" si="182"/>
        <v>#DIV/0!</v>
      </c>
      <c r="X408" s="110">
        <f t="shared" si="183"/>
        <v>0</v>
      </c>
    </row>
    <row r="409" spans="1:24">
      <c r="A409" s="24" t="s">
        <v>599</v>
      </c>
      <c r="B409" s="24">
        <f>SUBTOTAL(9,B410:B413)</f>
        <v>5585900</v>
      </c>
      <c r="C409" s="24">
        <f t="shared" ref="C409:M409" si="197">SUBTOTAL(9,C410:C413)</f>
        <v>3666300</v>
      </c>
      <c r="D409" s="24">
        <f t="shared" si="197"/>
        <v>3780600</v>
      </c>
      <c r="E409" s="24">
        <f t="shared" si="197"/>
        <v>2948400</v>
      </c>
      <c r="F409" s="24">
        <f t="shared" si="197"/>
        <v>4997998</v>
      </c>
      <c r="G409" s="24">
        <f t="shared" si="197"/>
        <v>8349319</v>
      </c>
      <c r="H409" s="24">
        <f t="shared" si="197"/>
        <v>6570653</v>
      </c>
      <c r="I409" s="24">
        <f t="shared" si="197"/>
        <v>6260862</v>
      </c>
      <c r="J409" s="24">
        <f t="shared" si="197"/>
        <v>5212060</v>
      </c>
      <c r="K409" s="24">
        <f t="shared" si="197"/>
        <v>5494500</v>
      </c>
      <c r="L409" s="24">
        <f t="shared" si="197"/>
        <v>7807389</v>
      </c>
      <c r="M409" s="24">
        <f t="shared" si="197"/>
        <v>6869740</v>
      </c>
      <c r="N409" s="30">
        <f>SUBTOTAL(9,N410:N415)</f>
        <v>5885066</v>
      </c>
      <c r="O409" s="30">
        <f>SUBTOTAL(9,O410:O415)</f>
        <v>4451169</v>
      </c>
      <c r="P409" s="30">
        <f>SUBTOTAL(9,P410:P415)</f>
        <v>25631</v>
      </c>
      <c r="Q409" s="30">
        <f>SUBTOTAL(9,Q410:Q415)</f>
        <v>9977928</v>
      </c>
      <c r="R409" s="30">
        <f>SUBTOTAL(9,R410:R415)</f>
        <v>9315649</v>
      </c>
      <c r="T409" s="111">
        <f t="shared" ref="T409:T476" si="198">(J409/C409)^(1/7)-1</f>
        <v>5.1540285064231695E-2</v>
      </c>
      <c r="U409" s="110">
        <f t="shared" si="188"/>
        <v>220822.85714285713</v>
      </c>
      <c r="W409" s="111">
        <f t="shared" si="182"/>
        <v>0.10162542751863302</v>
      </c>
      <c r="X409" s="110">
        <f t="shared" si="183"/>
        <v>4103589</v>
      </c>
    </row>
    <row r="410" spans="1:24">
      <c r="A410" t="s">
        <v>600</v>
      </c>
      <c r="B410" s="25">
        <v>4879000</v>
      </c>
      <c r="C410" s="25">
        <v>2767700</v>
      </c>
      <c r="D410" s="25">
        <v>1518400</v>
      </c>
      <c r="E410" s="25">
        <v>2006100</v>
      </c>
      <c r="F410" s="25">
        <v>2829814</v>
      </c>
      <c r="G410" s="25">
        <v>5150784</v>
      </c>
      <c r="H410" s="25">
        <v>4189634</v>
      </c>
      <c r="I410" s="25">
        <v>5337953</v>
      </c>
      <c r="J410" s="25">
        <v>4253501</v>
      </c>
      <c r="K410" s="25">
        <v>3440718</v>
      </c>
      <c r="L410" s="25">
        <v>4914257</v>
      </c>
      <c r="M410" s="25">
        <v>3220117</v>
      </c>
      <c r="N410" s="30">
        <v>3878418</v>
      </c>
      <c r="O410" s="30">
        <v>3003115</v>
      </c>
      <c r="P410" s="30">
        <v>0</v>
      </c>
      <c r="Q410" s="30">
        <v>8307439</v>
      </c>
      <c r="R410" s="30">
        <v>8322449</v>
      </c>
      <c r="T410" s="111">
        <f t="shared" si="198"/>
        <v>6.3312881263511311E-2</v>
      </c>
      <c r="U410" s="110">
        <f t="shared" si="188"/>
        <v>212257.28571428571</v>
      </c>
      <c r="W410" s="111">
        <f t="shared" si="182"/>
        <v>0.11836637375225645</v>
      </c>
      <c r="X410" s="110">
        <f t="shared" si="183"/>
        <v>4068948</v>
      </c>
    </row>
    <row r="411" spans="1:24">
      <c r="A411" t="s">
        <v>601</v>
      </c>
      <c r="B411" s="25">
        <v>0</v>
      </c>
      <c r="C411" s="25">
        <v>0</v>
      </c>
      <c r="D411" s="25">
        <v>0</v>
      </c>
      <c r="E411" s="25">
        <v>0</v>
      </c>
      <c r="F411" s="25">
        <v>183469</v>
      </c>
      <c r="G411" s="25">
        <v>889524</v>
      </c>
      <c r="H411" s="25">
        <v>747479</v>
      </c>
      <c r="I411" s="25">
        <v>796104</v>
      </c>
      <c r="J411" s="25">
        <v>464899</v>
      </c>
      <c r="K411" s="25">
        <v>336948</v>
      </c>
      <c r="L411" s="25">
        <v>246309</v>
      </c>
      <c r="M411" s="25">
        <v>107123</v>
      </c>
      <c r="N411" s="30">
        <v>268118</v>
      </c>
      <c r="O411" s="30">
        <v>454943</v>
      </c>
      <c r="P411" s="30">
        <v>0</v>
      </c>
      <c r="Q411" s="30">
        <v>949200</v>
      </c>
      <c r="R411" s="30">
        <v>950700</v>
      </c>
      <c r="T411" s="111" t="e">
        <f t="shared" si="198"/>
        <v>#DIV/0!</v>
      </c>
      <c r="U411" s="110">
        <f t="shared" si="188"/>
        <v>66414.142857142855</v>
      </c>
      <c r="W411" s="111">
        <f t="shared" si="182"/>
        <v>0.12662870853721087</v>
      </c>
      <c r="X411" s="110">
        <f t="shared" si="183"/>
        <v>485801</v>
      </c>
    </row>
    <row r="412" spans="1:24">
      <c r="A412" t="s">
        <v>602</v>
      </c>
      <c r="B412" s="25">
        <v>706900</v>
      </c>
      <c r="C412" s="25">
        <v>898600</v>
      </c>
      <c r="D412" s="25">
        <v>2262200</v>
      </c>
      <c r="E412" s="25">
        <v>942300</v>
      </c>
      <c r="F412" s="25">
        <v>1984715</v>
      </c>
      <c r="G412" s="25">
        <v>2309011</v>
      </c>
      <c r="H412" s="25">
        <v>1633540</v>
      </c>
      <c r="I412" s="25">
        <v>126805</v>
      </c>
      <c r="J412" s="25">
        <v>493660</v>
      </c>
      <c r="K412" s="25">
        <v>1716834</v>
      </c>
      <c r="L412" s="25">
        <v>2613003</v>
      </c>
      <c r="M412" s="25">
        <v>3542500</v>
      </c>
      <c r="N412" s="30">
        <v>1710878</v>
      </c>
      <c r="O412" s="30">
        <v>993111</v>
      </c>
      <c r="P412" s="30">
        <v>0</v>
      </c>
      <c r="Q412" s="30">
        <v>42500</v>
      </c>
      <c r="R412" s="30">
        <v>42500</v>
      </c>
      <c r="T412" s="111">
        <f t="shared" si="198"/>
        <v>-8.2011246347137412E-2</v>
      </c>
      <c r="U412" s="110">
        <f t="shared" si="188"/>
        <v>-57848.571428571428</v>
      </c>
      <c r="W412" s="111">
        <f t="shared" si="182"/>
        <v>-0.33550227482504857</v>
      </c>
      <c r="X412" s="110">
        <f t="shared" si="183"/>
        <v>-451160</v>
      </c>
    </row>
    <row r="413" spans="1:24">
      <c r="A413" t="s">
        <v>603</v>
      </c>
      <c r="B413" s="25">
        <v>0</v>
      </c>
      <c r="C413" s="25">
        <v>0</v>
      </c>
      <c r="D413" s="25">
        <v>0</v>
      </c>
      <c r="E413" s="25">
        <v>0</v>
      </c>
      <c r="F413" s="25">
        <v>0</v>
      </c>
      <c r="G413" s="25">
        <v>0</v>
      </c>
      <c r="H413" s="25">
        <v>0</v>
      </c>
      <c r="I413" s="25" t="s">
        <v>4</v>
      </c>
      <c r="J413" s="25" t="s">
        <v>4</v>
      </c>
      <c r="K413" s="25" t="s">
        <v>4</v>
      </c>
      <c r="L413" s="25">
        <v>33820</v>
      </c>
      <c r="M413" s="25" t="s">
        <v>4</v>
      </c>
      <c r="N413" s="30">
        <v>27652</v>
      </c>
      <c r="O413" s="30">
        <v>0</v>
      </c>
      <c r="P413" s="30">
        <v>0</v>
      </c>
      <c r="Q413" s="30">
        <v>0</v>
      </c>
      <c r="R413" s="30">
        <v>0</v>
      </c>
      <c r="T413" s="111" t="e">
        <f t="shared" si="198"/>
        <v>#VALUE!</v>
      </c>
      <c r="U413" s="110" t="e">
        <f t="shared" si="188"/>
        <v>#VALUE!</v>
      </c>
      <c r="W413" s="111" t="e">
        <f t="shared" si="182"/>
        <v>#VALUE!</v>
      </c>
      <c r="X413" s="110" t="e">
        <f t="shared" si="183"/>
        <v>#VALUE!</v>
      </c>
    </row>
    <row r="414" spans="1:24">
      <c r="A414" t="s">
        <v>604</v>
      </c>
      <c r="B414" s="25"/>
      <c r="C414" s="25"/>
      <c r="D414" s="25"/>
      <c r="E414" s="25"/>
      <c r="F414" s="25"/>
      <c r="G414" s="25"/>
      <c r="H414" s="25"/>
      <c r="I414" s="25"/>
      <c r="J414" s="25"/>
      <c r="K414" s="25"/>
      <c r="L414" s="25"/>
      <c r="M414" s="25"/>
      <c r="N414" s="30">
        <v>0</v>
      </c>
      <c r="O414" s="30">
        <v>0</v>
      </c>
      <c r="P414" s="30">
        <v>4841</v>
      </c>
      <c r="Q414" s="30">
        <v>0</v>
      </c>
      <c r="R414" s="30">
        <v>0</v>
      </c>
      <c r="T414" s="111" t="e">
        <f t="shared" si="198"/>
        <v>#DIV/0!</v>
      </c>
      <c r="U414" s="110">
        <f t="shared" si="188"/>
        <v>0</v>
      </c>
      <c r="W414" s="111" t="e">
        <f t="shared" si="182"/>
        <v>#DIV/0!</v>
      </c>
      <c r="X414" s="110">
        <f t="shared" si="183"/>
        <v>0</v>
      </c>
    </row>
    <row r="415" spans="1:24">
      <c r="A415" t="s">
        <v>605</v>
      </c>
      <c r="B415" s="25"/>
      <c r="C415" s="25"/>
      <c r="D415" s="25"/>
      <c r="E415" s="25"/>
      <c r="F415" s="25"/>
      <c r="G415" s="25"/>
      <c r="H415" s="25"/>
      <c r="I415" s="25"/>
      <c r="J415" s="25"/>
      <c r="K415" s="25"/>
      <c r="L415" s="25"/>
      <c r="M415" s="25"/>
      <c r="N415" s="30">
        <v>0</v>
      </c>
      <c r="O415" s="30">
        <v>0</v>
      </c>
      <c r="P415" s="30">
        <v>20790</v>
      </c>
      <c r="Q415" s="30">
        <v>678789</v>
      </c>
      <c r="R415" s="30">
        <v>0</v>
      </c>
      <c r="T415" s="111" t="e">
        <f t="shared" si="198"/>
        <v>#DIV/0!</v>
      </c>
      <c r="U415" s="110">
        <f t="shared" si="188"/>
        <v>0</v>
      </c>
      <c r="W415" s="111" t="e">
        <f t="shared" si="182"/>
        <v>#DIV/0!</v>
      </c>
      <c r="X415" s="110">
        <f t="shared" si="183"/>
        <v>0</v>
      </c>
    </row>
    <row r="416" spans="1:24">
      <c r="B416" s="25">
        <v>0</v>
      </c>
      <c r="C416" s="25">
        <v>0</v>
      </c>
      <c r="D416" s="25">
        <v>0</v>
      </c>
      <c r="E416" s="25">
        <v>0</v>
      </c>
      <c r="F416" s="25">
        <v>5124</v>
      </c>
      <c r="G416" s="25">
        <v>0</v>
      </c>
      <c r="H416" s="25">
        <v>0</v>
      </c>
      <c r="I416" s="25">
        <v>0</v>
      </c>
      <c r="J416" s="25">
        <v>0</v>
      </c>
      <c r="K416" s="25">
        <v>0</v>
      </c>
      <c r="L416" s="25">
        <v>0</v>
      </c>
      <c r="M416" s="25">
        <v>0</v>
      </c>
      <c r="N416" s="30"/>
      <c r="O416" s="30"/>
      <c r="P416" s="30"/>
      <c r="Q416" s="30"/>
      <c r="R416" s="30"/>
      <c r="T416" s="111"/>
      <c r="U416" s="110">
        <f t="shared" si="188"/>
        <v>0</v>
      </c>
      <c r="W416" s="111" t="e">
        <f t="shared" si="182"/>
        <v>#DIV/0!</v>
      </c>
      <c r="X416" s="110">
        <f t="shared" si="183"/>
        <v>0</v>
      </c>
    </row>
    <row r="417" spans="1:24">
      <c r="O417" s="30"/>
      <c r="P417" s="30"/>
      <c r="Q417" s="30"/>
      <c r="R417" s="30"/>
      <c r="T417" s="111" t="e">
        <f t="shared" si="198"/>
        <v>#DIV/0!</v>
      </c>
      <c r="U417" s="110">
        <f t="shared" si="188"/>
        <v>0</v>
      </c>
      <c r="W417" s="111" t="e">
        <f t="shared" si="182"/>
        <v>#DIV/0!</v>
      </c>
      <c r="X417" s="110">
        <f t="shared" si="183"/>
        <v>0</v>
      </c>
    </row>
    <row r="418" spans="1:24">
      <c r="A418" s="24" t="s">
        <v>606</v>
      </c>
      <c r="B418" s="24">
        <f>SUBTOTAL(9,B419:B424)</f>
        <v>3832200</v>
      </c>
      <c r="C418" s="24">
        <f t="shared" ref="C418:M418" si="199">SUBTOTAL(9,C419:C424)</f>
        <v>5082000</v>
      </c>
      <c r="D418" s="24">
        <f t="shared" si="199"/>
        <v>6287300</v>
      </c>
      <c r="E418" s="24">
        <f t="shared" si="199"/>
        <v>7319800</v>
      </c>
      <c r="F418" s="24">
        <f t="shared" si="199"/>
        <v>9554079</v>
      </c>
      <c r="G418" s="24">
        <f t="shared" si="199"/>
        <v>11352804</v>
      </c>
      <c r="H418" s="24">
        <f t="shared" si="199"/>
        <v>14751233</v>
      </c>
      <c r="I418" s="24">
        <f t="shared" si="199"/>
        <v>13760527</v>
      </c>
      <c r="J418" s="24">
        <f t="shared" si="199"/>
        <v>13054173</v>
      </c>
      <c r="K418" s="24">
        <f t="shared" si="199"/>
        <v>11607084</v>
      </c>
      <c r="L418" s="24">
        <f t="shared" si="199"/>
        <v>10555469</v>
      </c>
      <c r="M418" s="24">
        <f t="shared" si="199"/>
        <v>6669283</v>
      </c>
      <c r="N418" s="30">
        <f>SUBTOTAL(9,N419:N424)</f>
        <v>5817372</v>
      </c>
      <c r="O418" s="30">
        <f t="shared" ref="O418:R418" si="200">SUBTOTAL(9,O419:O424)</f>
        <v>8558747</v>
      </c>
      <c r="P418" s="30">
        <f t="shared" si="200"/>
        <v>5620723</v>
      </c>
      <c r="Q418" s="30">
        <f t="shared" si="200"/>
        <v>4569500</v>
      </c>
      <c r="R418" s="30">
        <f t="shared" si="200"/>
        <v>6171428</v>
      </c>
      <c r="T418" s="111">
        <f t="shared" si="198"/>
        <v>0.14427569099084536</v>
      </c>
      <c r="U418" s="110">
        <f t="shared" si="188"/>
        <v>1138881.857142857</v>
      </c>
      <c r="W418" s="111">
        <f t="shared" si="182"/>
        <v>-0.11738212809369553</v>
      </c>
      <c r="X418" s="110">
        <f t="shared" si="183"/>
        <v>-6882745</v>
      </c>
    </row>
    <row r="419" spans="1:24">
      <c r="A419" t="s">
        <v>607</v>
      </c>
      <c r="B419" s="25">
        <v>2581500</v>
      </c>
      <c r="C419" s="25">
        <v>4183200</v>
      </c>
      <c r="D419" s="25">
        <v>5282200</v>
      </c>
      <c r="E419" s="25">
        <v>5564000</v>
      </c>
      <c r="F419" s="25">
        <v>7060713</v>
      </c>
      <c r="G419" s="25">
        <v>8831295</v>
      </c>
      <c r="H419" s="25">
        <v>11979978</v>
      </c>
      <c r="I419" s="25">
        <v>11652821</v>
      </c>
      <c r="J419" s="25">
        <v>10894179</v>
      </c>
      <c r="K419" s="25">
        <v>10163923</v>
      </c>
      <c r="L419" s="25">
        <v>8649068</v>
      </c>
      <c r="M419" s="25">
        <v>5911493</v>
      </c>
      <c r="N419" s="30">
        <v>3959209</v>
      </c>
      <c r="O419" s="30">
        <v>5513723</v>
      </c>
      <c r="P419" s="30">
        <v>3805432</v>
      </c>
      <c r="Q419" s="30">
        <v>3676292</v>
      </c>
      <c r="R419" s="30">
        <v>5790268</v>
      </c>
      <c r="T419" s="111">
        <f t="shared" si="198"/>
        <v>0.14652544321163052</v>
      </c>
      <c r="U419" s="110">
        <f t="shared" si="188"/>
        <v>958711.28571428568</v>
      </c>
      <c r="W419" s="111">
        <f t="shared" si="182"/>
        <v>-9.9983040649351929E-2</v>
      </c>
      <c r="X419" s="110">
        <f t="shared" si="183"/>
        <v>-5103911</v>
      </c>
    </row>
    <row r="420" spans="1:24">
      <c r="A420" t="s">
        <v>608</v>
      </c>
      <c r="B420" s="25">
        <v>863300</v>
      </c>
      <c r="C420" s="25">
        <v>639800</v>
      </c>
      <c r="D420" s="25">
        <v>854800</v>
      </c>
      <c r="E420" s="25">
        <v>1538200</v>
      </c>
      <c r="F420" s="25">
        <v>1704247</v>
      </c>
      <c r="G420" s="25">
        <v>1588606</v>
      </c>
      <c r="H420" s="25">
        <v>1724052</v>
      </c>
      <c r="I420" s="25">
        <v>782021</v>
      </c>
      <c r="J420" s="25">
        <v>782679</v>
      </c>
      <c r="K420" s="25">
        <v>443947</v>
      </c>
      <c r="L420" s="25">
        <v>864186</v>
      </c>
      <c r="M420" s="25">
        <v>125365</v>
      </c>
      <c r="N420" s="30">
        <v>878987</v>
      </c>
      <c r="O420" s="30">
        <v>2464577</v>
      </c>
      <c r="P420" s="30">
        <v>1337579</v>
      </c>
      <c r="Q420" s="30">
        <v>644807</v>
      </c>
      <c r="R420" s="30">
        <v>132759</v>
      </c>
      <c r="T420" s="111">
        <f t="shared" si="198"/>
        <v>2.9213881465977698E-2</v>
      </c>
      <c r="U420" s="110">
        <f t="shared" si="188"/>
        <v>20411.285714285714</v>
      </c>
      <c r="W420" s="111">
        <f t="shared" si="182"/>
        <v>-0.25598781453420694</v>
      </c>
      <c r="X420" s="110">
        <f t="shared" si="183"/>
        <v>-649920</v>
      </c>
    </row>
    <row r="421" spans="1:24">
      <c r="A421" t="s">
        <v>609</v>
      </c>
      <c r="B421" s="25">
        <v>387400</v>
      </c>
      <c r="C421" s="25">
        <v>259000</v>
      </c>
      <c r="D421" s="25">
        <v>150300</v>
      </c>
      <c r="E421" s="25">
        <v>137500</v>
      </c>
      <c r="F421" s="25">
        <v>124674</v>
      </c>
      <c r="G421" s="25">
        <v>15250</v>
      </c>
      <c r="H421" s="25">
        <v>0</v>
      </c>
      <c r="I421" s="25">
        <v>229535</v>
      </c>
      <c r="J421" s="25">
        <v>317832</v>
      </c>
      <c r="K421" s="25">
        <v>51674</v>
      </c>
      <c r="L421" s="25">
        <v>419579</v>
      </c>
      <c r="M421" s="25" t="s">
        <v>4</v>
      </c>
      <c r="N421" s="30">
        <v>419579</v>
      </c>
      <c r="O421" s="30">
        <v>0</v>
      </c>
      <c r="P421" s="30">
        <v>0</v>
      </c>
      <c r="Q421" s="30">
        <v>0</v>
      </c>
      <c r="R421" s="30">
        <v>0</v>
      </c>
      <c r="T421" s="111">
        <f t="shared" si="198"/>
        <v>2.967387475791039E-2</v>
      </c>
      <c r="U421" s="110">
        <f t="shared" si="188"/>
        <v>8404.5714285714294</v>
      </c>
      <c r="W421" s="111">
        <f t="shared" si="182"/>
        <v>-1</v>
      </c>
      <c r="X421" s="110">
        <f t="shared" si="183"/>
        <v>-317832</v>
      </c>
    </row>
    <row r="422" spans="1:24">
      <c r="A422" t="s">
        <v>610</v>
      </c>
      <c r="B422" s="25">
        <v>0</v>
      </c>
      <c r="C422" s="25">
        <v>0</v>
      </c>
      <c r="D422" s="25">
        <v>0</v>
      </c>
      <c r="E422" s="25">
        <v>80100</v>
      </c>
      <c r="F422" s="25">
        <v>82135</v>
      </c>
      <c r="G422" s="25">
        <v>85665</v>
      </c>
      <c r="H422" s="25">
        <v>88224</v>
      </c>
      <c r="I422" s="25">
        <v>101590</v>
      </c>
      <c r="J422" s="25">
        <v>103140</v>
      </c>
      <c r="K422" s="25">
        <v>107032</v>
      </c>
      <c r="L422" s="25">
        <v>120340</v>
      </c>
      <c r="M422" s="25" t="s">
        <v>4</v>
      </c>
      <c r="N422" s="30">
        <v>0</v>
      </c>
      <c r="O422" s="30">
        <v>119950</v>
      </c>
      <c r="P422" s="30">
        <v>225792</v>
      </c>
      <c r="Q422" s="30">
        <v>0</v>
      </c>
      <c r="R422" s="30">
        <v>0</v>
      </c>
      <c r="T422" s="111" t="e">
        <f t="shared" si="198"/>
        <v>#DIV/0!</v>
      </c>
      <c r="U422" s="110">
        <f t="shared" si="188"/>
        <v>14734.285714285714</v>
      </c>
      <c r="W422" s="111">
        <f t="shared" si="182"/>
        <v>-1</v>
      </c>
      <c r="X422" s="110">
        <f t="shared" si="183"/>
        <v>-103140</v>
      </c>
    </row>
    <row r="423" spans="1:24">
      <c r="A423" t="s">
        <v>611</v>
      </c>
      <c r="B423" s="25">
        <v>0</v>
      </c>
      <c r="C423" s="25">
        <v>0</v>
      </c>
      <c r="D423" s="25">
        <v>0</v>
      </c>
      <c r="E423" s="25">
        <v>0</v>
      </c>
      <c r="F423" s="25">
        <v>537033</v>
      </c>
      <c r="G423" s="25">
        <v>769908</v>
      </c>
      <c r="H423" s="25">
        <v>876743</v>
      </c>
      <c r="I423" s="25">
        <v>931220</v>
      </c>
      <c r="J423" s="25">
        <v>915568</v>
      </c>
      <c r="K423" s="25">
        <v>823149</v>
      </c>
      <c r="L423" s="25">
        <v>499806</v>
      </c>
      <c r="M423" s="25">
        <v>613127</v>
      </c>
      <c r="N423" s="30">
        <v>557108</v>
      </c>
      <c r="O423" s="30">
        <v>441873</v>
      </c>
      <c r="P423" s="30">
        <v>251920</v>
      </c>
      <c r="Q423" s="30">
        <v>236818</v>
      </c>
      <c r="R423" s="30">
        <v>236818</v>
      </c>
      <c r="T423" s="111" t="e">
        <f t="shared" si="198"/>
        <v>#DIV/0!</v>
      </c>
      <c r="U423" s="110">
        <f t="shared" si="188"/>
        <v>130795.42857142857</v>
      </c>
      <c r="W423" s="111">
        <f t="shared" si="182"/>
        <v>-0.20178353108413438</v>
      </c>
      <c r="X423" s="110">
        <f t="shared" si="183"/>
        <v>-678750</v>
      </c>
    </row>
    <row r="424" spans="1:24">
      <c r="A424" t="s">
        <v>612</v>
      </c>
      <c r="B424" s="25">
        <v>0</v>
      </c>
      <c r="C424" s="25">
        <v>0</v>
      </c>
      <c r="D424" s="25">
        <v>0</v>
      </c>
      <c r="E424" s="25">
        <v>0</v>
      </c>
      <c r="F424" s="25">
        <v>45277</v>
      </c>
      <c r="G424" s="25">
        <v>62080</v>
      </c>
      <c r="H424" s="25">
        <v>82236</v>
      </c>
      <c r="I424" s="25">
        <v>63340</v>
      </c>
      <c r="J424" s="25">
        <v>40775</v>
      </c>
      <c r="K424" s="25">
        <v>17359</v>
      </c>
      <c r="L424" s="25">
        <v>2490</v>
      </c>
      <c r="M424" s="25">
        <v>19298</v>
      </c>
      <c r="N424" s="30">
        <v>2489</v>
      </c>
      <c r="O424" s="30">
        <v>18624</v>
      </c>
      <c r="P424" s="30">
        <v>0</v>
      </c>
      <c r="Q424" s="30">
        <v>11583</v>
      </c>
      <c r="R424" s="30">
        <v>11583</v>
      </c>
      <c r="T424" s="111" t="e">
        <f t="shared" si="198"/>
        <v>#DIV/0!</v>
      </c>
      <c r="U424" s="110">
        <f t="shared" si="188"/>
        <v>5825</v>
      </c>
      <c r="W424" s="111">
        <f t="shared" si="182"/>
        <v>-0.18921722338891533</v>
      </c>
      <c r="X424" s="110">
        <f t="shared" si="183"/>
        <v>-29192</v>
      </c>
    </row>
    <row r="425" spans="1:24">
      <c r="N425" s="30"/>
      <c r="O425" s="30"/>
      <c r="P425" s="30"/>
      <c r="Q425" s="30"/>
      <c r="R425" s="30"/>
      <c r="T425" s="111" t="e">
        <f t="shared" si="198"/>
        <v>#DIV/0!</v>
      </c>
      <c r="U425" s="110">
        <f t="shared" si="188"/>
        <v>0</v>
      </c>
      <c r="W425" s="111" t="e">
        <f t="shared" si="182"/>
        <v>#DIV/0!</v>
      </c>
      <c r="X425" s="110">
        <f t="shared" si="183"/>
        <v>0</v>
      </c>
    </row>
    <row r="426" spans="1:24">
      <c r="A426" s="24" t="s">
        <v>613</v>
      </c>
      <c r="B426" s="24">
        <f>SUBTOTAL(9,B427:B427)</f>
        <v>0</v>
      </c>
      <c r="C426" s="24">
        <f t="shared" ref="C426:M426" si="201">SUBTOTAL(9,C427:C427)</f>
        <v>0</v>
      </c>
      <c r="D426" s="24">
        <f t="shared" si="201"/>
        <v>0</v>
      </c>
      <c r="E426" s="24">
        <f t="shared" si="201"/>
        <v>0</v>
      </c>
      <c r="F426" s="24">
        <f t="shared" si="201"/>
        <v>0</v>
      </c>
      <c r="G426" s="24">
        <f t="shared" si="201"/>
        <v>0</v>
      </c>
      <c r="H426" s="24">
        <f t="shared" si="201"/>
        <v>0</v>
      </c>
      <c r="I426" s="24">
        <f t="shared" si="201"/>
        <v>3606</v>
      </c>
      <c r="J426" s="24">
        <f t="shared" si="201"/>
        <v>599</v>
      </c>
      <c r="K426" s="24">
        <f t="shared" si="201"/>
        <v>0</v>
      </c>
      <c r="L426" s="24">
        <f t="shared" si="201"/>
        <v>207</v>
      </c>
      <c r="M426" s="24">
        <f t="shared" si="201"/>
        <v>0</v>
      </c>
      <c r="N426" s="30">
        <f t="shared" ref="N426" si="202">SUBTOTAL(9,N427:N427)</f>
        <v>4725</v>
      </c>
      <c r="O426" s="30">
        <f t="shared" ref="O426" si="203">SUBTOTAL(9,O427:O427)</f>
        <v>52342</v>
      </c>
      <c r="P426" s="30">
        <f t="shared" ref="P426" si="204">SUBTOTAL(9,P427:P427)</f>
        <v>-2696</v>
      </c>
      <c r="Q426" s="30">
        <f>SUBTOTAL(9,Q427:Q427)</f>
        <v>84503</v>
      </c>
      <c r="R426" s="30">
        <f t="shared" ref="R426" si="205">SUBTOTAL(9,R427:R427)</f>
        <v>0</v>
      </c>
      <c r="T426" s="111" t="e">
        <f t="shared" si="198"/>
        <v>#DIV/0!</v>
      </c>
      <c r="U426" s="110">
        <f t="shared" si="188"/>
        <v>85.571428571428569</v>
      </c>
      <c r="W426" s="111">
        <f t="shared" si="182"/>
        <v>-1</v>
      </c>
      <c r="X426" s="110">
        <f t="shared" si="183"/>
        <v>-599</v>
      </c>
    </row>
    <row r="427" spans="1:24">
      <c r="A427" t="s">
        <v>614</v>
      </c>
      <c r="B427" s="25">
        <v>0</v>
      </c>
      <c r="C427" s="25">
        <v>0</v>
      </c>
      <c r="D427" s="25">
        <v>0</v>
      </c>
      <c r="E427" s="25">
        <v>0</v>
      </c>
      <c r="F427" s="25">
        <v>0</v>
      </c>
      <c r="G427" s="25">
        <v>0</v>
      </c>
      <c r="H427" s="25">
        <v>0</v>
      </c>
      <c r="I427" s="25">
        <v>3606</v>
      </c>
      <c r="J427" s="25">
        <v>599</v>
      </c>
      <c r="K427" s="25" t="s">
        <v>6</v>
      </c>
      <c r="L427" s="25">
        <v>207</v>
      </c>
      <c r="M427" s="25" t="s">
        <v>6</v>
      </c>
      <c r="N427" s="30">
        <v>4725</v>
      </c>
      <c r="O427" s="30">
        <v>52342</v>
      </c>
      <c r="P427" s="30">
        <v>-2696</v>
      </c>
      <c r="Q427" s="30">
        <v>84503</v>
      </c>
      <c r="R427" s="30">
        <v>0</v>
      </c>
      <c r="T427" s="111" t="e">
        <f t="shared" si="198"/>
        <v>#DIV/0!</v>
      </c>
      <c r="U427" s="110">
        <f t="shared" si="188"/>
        <v>85.571428571428569</v>
      </c>
      <c r="W427" s="111">
        <f t="shared" si="182"/>
        <v>-1</v>
      </c>
      <c r="X427" s="110">
        <f t="shared" si="183"/>
        <v>-599</v>
      </c>
    </row>
    <row r="428" spans="1:24">
      <c r="N428" s="30"/>
      <c r="O428" s="30"/>
      <c r="P428" s="30"/>
      <c r="Q428" s="30"/>
      <c r="R428" s="30"/>
      <c r="T428" s="111" t="e">
        <f t="shared" si="198"/>
        <v>#DIV/0!</v>
      </c>
      <c r="U428" s="110">
        <f t="shared" si="188"/>
        <v>0</v>
      </c>
      <c r="W428" s="111" t="e">
        <f t="shared" si="182"/>
        <v>#DIV/0!</v>
      </c>
      <c r="X428" s="110">
        <f t="shared" si="183"/>
        <v>0</v>
      </c>
    </row>
    <row r="429" spans="1:24">
      <c r="A429" s="24" t="s">
        <v>615</v>
      </c>
      <c r="B429" s="24">
        <f>SUBTOTAL(9,B430:B432)</f>
        <v>5537300</v>
      </c>
      <c r="C429" s="24">
        <f t="shared" ref="C429:M429" si="206">SUBTOTAL(9,C430:C432)</f>
        <v>4456100</v>
      </c>
      <c r="D429" s="24">
        <f t="shared" si="206"/>
        <v>4477600</v>
      </c>
      <c r="E429" s="24">
        <f t="shared" si="206"/>
        <v>5141300</v>
      </c>
      <c r="F429" s="24">
        <f t="shared" si="206"/>
        <v>4232089</v>
      </c>
      <c r="G429" s="24">
        <f t="shared" si="206"/>
        <v>4848557</v>
      </c>
      <c r="H429" s="24">
        <f t="shared" si="206"/>
        <v>5532416</v>
      </c>
      <c r="I429" s="24">
        <f t="shared" si="206"/>
        <v>2908688</v>
      </c>
      <c r="J429" s="24">
        <f t="shared" si="206"/>
        <v>2965834</v>
      </c>
      <c r="K429" s="24">
        <f t="shared" si="206"/>
        <v>2342086</v>
      </c>
      <c r="L429" s="24">
        <f t="shared" si="206"/>
        <v>7812712</v>
      </c>
      <c r="M429" s="24">
        <f t="shared" si="206"/>
        <v>3925385</v>
      </c>
      <c r="N429" s="30">
        <f>SUBTOTAL(9,N430:N432)</f>
        <v>3829739</v>
      </c>
      <c r="O429" s="30">
        <f>SUBTOTAL(9,O430:O432)</f>
        <v>3731679</v>
      </c>
      <c r="P429" s="30">
        <f>SUBTOTAL(9,P430:P432)</f>
        <v>4335356</v>
      </c>
      <c r="Q429" s="30">
        <f>SUBTOTAL(9,Q430:Q432)</f>
        <v>3925385</v>
      </c>
      <c r="R429" s="30">
        <f>SUBTOTAL(9,R430:R432)</f>
        <v>2825385</v>
      </c>
      <c r="T429" s="111">
        <f t="shared" si="198"/>
        <v>-5.6500440788787576E-2</v>
      </c>
      <c r="U429" s="110">
        <f t="shared" si="188"/>
        <v>-212895.14285714287</v>
      </c>
      <c r="W429" s="111">
        <f t="shared" si="182"/>
        <v>-8.0530054150875774E-3</v>
      </c>
      <c r="X429" s="110">
        <f t="shared" si="183"/>
        <v>-140449</v>
      </c>
    </row>
    <row r="430" spans="1:24">
      <c r="A430" t="s">
        <v>616</v>
      </c>
      <c r="B430" s="25">
        <v>5537300</v>
      </c>
      <c r="C430" s="25">
        <v>4456100</v>
      </c>
      <c r="D430" s="25">
        <v>4477600</v>
      </c>
      <c r="E430" s="25">
        <v>5141300</v>
      </c>
      <c r="F430" s="25">
        <v>4210237</v>
      </c>
      <c r="G430" s="25">
        <v>4841611</v>
      </c>
      <c r="H430" s="25">
        <v>5527808</v>
      </c>
      <c r="I430" s="25">
        <v>2908688</v>
      </c>
      <c r="J430" s="25">
        <v>2965834</v>
      </c>
      <c r="K430" s="25">
        <v>2315798</v>
      </c>
      <c r="L430" s="25">
        <v>7808058</v>
      </c>
      <c r="M430" s="25">
        <v>3925385</v>
      </c>
      <c r="N430" s="30">
        <v>3820432</v>
      </c>
      <c r="O430" s="30">
        <v>3731679</v>
      </c>
      <c r="P430" s="30">
        <v>0</v>
      </c>
      <c r="Q430" s="30">
        <v>3925385</v>
      </c>
      <c r="R430" s="30">
        <v>2825385</v>
      </c>
      <c r="T430" s="111">
        <f t="shared" si="198"/>
        <v>-5.6500440788787576E-2</v>
      </c>
      <c r="U430" s="110">
        <f t="shared" si="188"/>
        <v>-212895.14285714287</v>
      </c>
      <c r="W430" s="111">
        <f t="shared" si="182"/>
        <v>-8.0530054150875774E-3</v>
      </c>
      <c r="X430" s="110">
        <f t="shared" si="183"/>
        <v>-140449</v>
      </c>
    </row>
    <row r="431" spans="1:24">
      <c r="A431" t="s">
        <v>617</v>
      </c>
      <c r="B431" s="25">
        <v>0</v>
      </c>
      <c r="C431" s="25">
        <v>0</v>
      </c>
      <c r="D431" s="25">
        <v>0</v>
      </c>
      <c r="E431" s="25">
        <v>0</v>
      </c>
      <c r="F431" s="25">
        <v>21852</v>
      </c>
      <c r="G431" s="25">
        <v>6946</v>
      </c>
      <c r="H431" s="25">
        <v>4608</v>
      </c>
      <c r="I431" s="25" t="s">
        <v>4</v>
      </c>
      <c r="J431" s="25" t="s">
        <v>4</v>
      </c>
      <c r="K431" s="25">
        <v>26288</v>
      </c>
      <c r="L431" s="25">
        <v>4654</v>
      </c>
      <c r="M431" s="25" t="s">
        <v>4</v>
      </c>
      <c r="N431" s="30">
        <v>9307</v>
      </c>
      <c r="O431" s="30">
        <v>0</v>
      </c>
      <c r="P431" s="30">
        <v>0</v>
      </c>
      <c r="Q431" s="30">
        <v>0</v>
      </c>
      <c r="R431" s="30">
        <v>0</v>
      </c>
      <c r="T431" s="111" t="e">
        <f t="shared" si="198"/>
        <v>#VALUE!</v>
      </c>
      <c r="U431" s="110" t="e">
        <f t="shared" si="188"/>
        <v>#VALUE!</v>
      </c>
      <c r="W431" s="111" t="e">
        <f t="shared" si="182"/>
        <v>#VALUE!</v>
      </c>
      <c r="X431" s="110" t="e">
        <f t="shared" si="183"/>
        <v>#VALUE!</v>
      </c>
    </row>
    <row r="432" spans="1:24">
      <c r="A432" t="s">
        <v>618</v>
      </c>
      <c r="B432" s="25"/>
      <c r="C432" s="25"/>
      <c r="D432" s="25"/>
      <c r="E432" s="25"/>
      <c r="F432" s="25"/>
      <c r="G432" s="25"/>
      <c r="H432" s="25"/>
      <c r="I432" s="25"/>
      <c r="J432" s="25"/>
      <c r="K432" s="25"/>
      <c r="L432" s="25"/>
      <c r="M432" s="25"/>
      <c r="N432" s="30">
        <v>0</v>
      </c>
      <c r="O432" s="30">
        <v>0</v>
      </c>
      <c r="P432" s="30">
        <v>4335356</v>
      </c>
      <c r="Q432" s="30">
        <v>0</v>
      </c>
      <c r="R432" s="30">
        <v>0</v>
      </c>
      <c r="T432" s="111" t="e">
        <f t="shared" si="198"/>
        <v>#DIV/0!</v>
      </c>
      <c r="U432" s="110">
        <f t="shared" si="188"/>
        <v>0</v>
      </c>
      <c r="W432" s="111" t="e">
        <f t="shared" si="182"/>
        <v>#DIV/0!</v>
      </c>
      <c r="X432" s="110">
        <f t="shared" si="183"/>
        <v>0</v>
      </c>
    </row>
    <row r="433" spans="1:24">
      <c r="N433" s="30"/>
      <c r="O433" s="30"/>
      <c r="P433" s="30"/>
      <c r="Q433" s="30"/>
      <c r="R433" s="30"/>
      <c r="T433" s="111" t="e">
        <f t="shared" si="198"/>
        <v>#DIV/0!</v>
      </c>
      <c r="U433" s="110">
        <f t="shared" si="188"/>
        <v>0</v>
      </c>
      <c r="W433" s="111" t="e">
        <f t="shared" si="182"/>
        <v>#DIV/0!</v>
      </c>
      <c r="X433" s="110">
        <f t="shared" si="183"/>
        <v>0</v>
      </c>
    </row>
    <row r="434" spans="1:24">
      <c r="A434" s="24" t="s">
        <v>619</v>
      </c>
      <c r="B434" s="24">
        <f>SUBTOTAL(9,B436:B443)</f>
        <v>2818400</v>
      </c>
      <c r="C434" s="24">
        <f t="shared" ref="C434:M434" si="207">SUBTOTAL(9,C436:C443)</f>
        <v>6477500</v>
      </c>
      <c r="D434" s="24">
        <f t="shared" si="207"/>
        <v>4809500</v>
      </c>
      <c r="E434" s="24">
        <f t="shared" si="207"/>
        <v>6060200</v>
      </c>
      <c r="F434" s="24">
        <f t="shared" si="207"/>
        <v>2897584</v>
      </c>
      <c r="G434" s="24">
        <f t="shared" si="207"/>
        <v>2684838</v>
      </c>
      <c r="H434" s="24">
        <f t="shared" si="207"/>
        <v>2679862</v>
      </c>
      <c r="I434" s="24">
        <f t="shared" si="207"/>
        <v>2377706</v>
      </c>
      <c r="J434" s="24">
        <f t="shared" si="207"/>
        <v>2990474</v>
      </c>
      <c r="K434" s="24">
        <f t="shared" si="207"/>
        <v>1575259</v>
      </c>
      <c r="L434" s="24">
        <f t="shared" si="207"/>
        <v>3583874</v>
      </c>
      <c r="M434" s="24">
        <f t="shared" si="207"/>
        <v>1588724</v>
      </c>
      <c r="N434" s="30">
        <f>SUBTOTAL(9,N435:N440)</f>
        <v>3440662</v>
      </c>
      <c r="O434" s="30">
        <f>SUBTOTAL(9,O435:O440)</f>
        <v>2717289</v>
      </c>
      <c r="P434" s="30">
        <f>SUBTOTAL(9,P435:P440)</f>
        <v>1158534</v>
      </c>
      <c r="Q434" s="30">
        <f>SUBTOTAL(9,Q435:Q440)</f>
        <v>3760346</v>
      </c>
      <c r="R434" s="30">
        <f>SUBTOTAL(9,R435:R440)</f>
        <v>1664041</v>
      </c>
      <c r="T434" s="111">
        <f t="shared" si="198"/>
        <v>-0.10453726837606525</v>
      </c>
      <c r="U434" s="110">
        <f t="shared" si="188"/>
        <v>-498146.57142857142</v>
      </c>
      <c r="W434" s="111">
        <f t="shared" si="182"/>
        <v>-9.3076479330582829E-2</v>
      </c>
      <c r="X434" s="110">
        <f t="shared" si="183"/>
        <v>-1326433</v>
      </c>
    </row>
    <row r="435" spans="1:24">
      <c r="A435" t="s">
        <v>620</v>
      </c>
      <c r="N435" s="30">
        <v>0</v>
      </c>
      <c r="O435" s="30">
        <v>0</v>
      </c>
      <c r="P435" s="30">
        <v>0</v>
      </c>
      <c r="Q435" s="30">
        <v>266243</v>
      </c>
      <c r="R435" s="30">
        <v>0</v>
      </c>
      <c r="T435" s="111" t="e">
        <f t="shared" si="198"/>
        <v>#DIV/0!</v>
      </c>
      <c r="U435" s="110">
        <f t="shared" si="188"/>
        <v>0</v>
      </c>
      <c r="W435" s="111" t="e">
        <f t="shared" si="182"/>
        <v>#DIV/0!</v>
      </c>
      <c r="X435" s="110">
        <f t="shared" si="183"/>
        <v>0</v>
      </c>
    </row>
    <row r="436" spans="1:24">
      <c r="A436" t="s">
        <v>621</v>
      </c>
      <c r="N436" s="30">
        <v>0</v>
      </c>
      <c r="O436" s="30">
        <v>0</v>
      </c>
      <c r="P436" s="30">
        <v>0</v>
      </c>
      <c r="Q436" s="30">
        <v>16017</v>
      </c>
      <c r="R436" s="30">
        <v>0</v>
      </c>
      <c r="T436" s="111" t="e">
        <f t="shared" si="198"/>
        <v>#DIV/0!</v>
      </c>
      <c r="U436" s="110">
        <f t="shared" si="188"/>
        <v>0</v>
      </c>
      <c r="W436" s="111" t="e">
        <f t="shared" si="182"/>
        <v>#DIV/0!</v>
      </c>
      <c r="X436" s="110">
        <f t="shared" si="183"/>
        <v>0</v>
      </c>
    </row>
    <row r="437" spans="1:24">
      <c r="A437" t="s">
        <v>622</v>
      </c>
      <c r="B437" s="25">
        <v>0</v>
      </c>
      <c r="C437" s="25">
        <v>0</v>
      </c>
      <c r="D437" s="25">
        <v>0</v>
      </c>
      <c r="E437" s="25">
        <v>0</v>
      </c>
      <c r="F437" s="25">
        <v>0</v>
      </c>
      <c r="G437" s="25">
        <v>0</v>
      </c>
      <c r="H437" s="25">
        <v>214265</v>
      </c>
      <c r="I437" s="25" t="s">
        <v>6</v>
      </c>
      <c r="J437" s="25" t="s">
        <v>6</v>
      </c>
      <c r="K437" s="25" t="s">
        <v>6</v>
      </c>
      <c r="L437" s="25">
        <v>7500</v>
      </c>
      <c r="M437" s="25" t="s">
        <v>6</v>
      </c>
      <c r="N437" s="30">
        <v>419184</v>
      </c>
      <c r="O437" s="30">
        <v>-41695</v>
      </c>
      <c r="P437" s="30">
        <v>8</v>
      </c>
      <c r="Q437" s="30">
        <v>300825</v>
      </c>
      <c r="R437" s="30">
        <v>0</v>
      </c>
      <c r="T437" s="111" t="e">
        <f t="shared" si="198"/>
        <v>#VALUE!</v>
      </c>
      <c r="U437" s="110" t="e">
        <f t="shared" si="188"/>
        <v>#VALUE!</v>
      </c>
      <c r="W437" s="111" t="e">
        <f t="shared" si="182"/>
        <v>#VALUE!</v>
      </c>
      <c r="X437" s="110" t="e">
        <f t="shared" si="183"/>
        <v>#VALUE!</v>
      </c>
    </row>
    <row r="438" spans="1:24">
      <c r="A438" t="s">
        <v>623</v>
      </c>
      <c r="B438" s="25">
        <v>2818400</v>
      </c>
      <c r="C438" s="25">
        <v>6477500</v>
      </c>
      <c r="D438" s="25">
        <v>4809500</v>
      </c>
      <c r="E438" s="25">
        <v>6060200</v>
      </c>
      <c r="F438" s="25">
        <v>2890403</v>
      </c>
      <c r="G438" s="25">
        <v>2683038</v>
      </c>
      <c r="H438" s="25">
        <v>2465014</v>
      </c>
      <c r="I438" s="25">
        <v>2377400</v>
      </c>
      <c r="J438" s="25">
        <v>2990474</v>
      </c>
      <c r="K438" s="25">
        <v>1575259</v>
      </c>
      <c r="L438" s="25">
        <v>3576374</v>
      </c>
      <c r="M438" s="25">
        <v>1588724</v>
      </c>
      <c r="N438" s="30">
        <v>3021478</v>
      </c>
      <c r="O438" s="30">
        <v>2758984</v>
      </c>
      <c r="P438" s="30">
        <v>610098</v>
      </c>
      <c r="Q438" s="30">
        <v>3327261</v>
      </c>
      <c r="R438" s="30">
        <v>1664041</v>
      </c>
      <c r="T438" s="111">
        <f t="shared" si="198"/>
        <v>-0.10453726837606525</v>
      </c>
      <c r="U438" s="110">
        <f t="shared" si="188"/>
        <v>-498146.57142857142</v>
      </c>
      <c r="W438" s="111">
        <f t="shared" si="182"/>
        <v>-9.3076479330582829E-2</v>
      </c>
      <c r="X438" s="110">
        <f t="shared" si="183"/>
        <v>-1326433</v>
      </c>
    </row>
    <row r="439" spans="1:24">
      <c r="A439" t="s">
        <v>624</v>
      </c>
      <c r="B439" s="25">
        <v>0</v>
      </c>
      <c r="C439" s="25">
        <v>0</v>
      </c>
      <c r="D439" s="25">
        <v>0</v>
      </c>
      <c r="E439" s="25">
        <v>0</v>
      </c>
      <c r="F439" s="25">
        <v>0</v>
      </c>
      <c r="G439" s="25">
        <v>1800</v>
      </c>
      <c r="H439" s="25">
        <v>583</v>
      </c>
      <c r="I439" s="25">
        <v>0</v>
      </c>
      <c r="J439" s="25">
        <v>0</v>
      </c>
      <c r="K439" s="25">
        <v>0</v>
      </c>
      <c r="L439" s="25">
        <v>0</v>
      </c>
      <c r="M439" s="25">
        <v>0</v>
      </c>
      <c r="N439" s="30">
        <v>0</v>
      </c>
      <c r="O439" s="30">
        <v>0</v>
      </c>
      <c r="P439" s="30">
        <v>523798</v>
      </c>
      <c r="Q439" s="30">
        <v>-150000</v>
      </c>
      <c r="R439" s="30">
        <v>0</v>
      </c>
      <c r="T439" s="111" t="e">
        <f t="shared" si="198"/>
        <v>#DIV/0!</v>
      </c>
      <c r="U439" s="110">
        <f t="shared" si="188"/>
        <v>0</v>
      </c>
      <c r="W439" s="111" t="e">
        <f t="shared" si="182"/>
        <v>#DIV/0!</v>
      </c>
      <c r="X439" s="110">
        <f t="shared" si="183"/>
        <v>0</v>
      </c>
    </row>
    <row r="440" spans="1:24">
      <c r="A440" t="s">
        <v>625</v>
      </c>
      <c r="N440" s="30">
        <v>0</v>
      </c>
      <c r="O440" s="30">
        <v>0</v>
      </c>
      <c r="P440" s="30">
        <v>24630</v>
      </c>
      <c r="Q440" s="30">
        <v>0</v>
      </c>
      <c r="R440" s="30">
        <v>0</v>
      </c>
      <c r="T440" s="111" t="e">
        <f t="shared" si="198"/>
        <v>#DIV/0!</v>
      </c>
      <c r="U440" s="110">
        <f t="shared" si="188"/>
        <v>0</v>
      </c>
      <c r="W440" s="111" t="e">
        <f t="shared" si="182"/>
        <v>#DIV/0!</v>
      </c>
      <c r="X440" s="110">
        <f t="shared" si="183"/>
        <v>0</v>
      </c>
    </row>
    <row r="441" spans="1:24">
      <c r="B441" s="25">
        <v>0</v>
      </c>
      <c r="C441" s="25">
        <v>0</v>
      </c>
      <c r="D441" s="25">
        <v>0</v>
      </c>
      <c r="E441" s="25">
        <v>0</v>
      </c>
      <c r="F441" s="25">
        <v>7031</v>
      </c>
      <c r="G441" s="25">
        <v>0</v>
      </c>
      <c r="H441" s="25">
        <v>0</v>
      </c>
      <c r="I441" s="25">
        <v>0</v>
      </c>
      <c r="J441" s="25">
        <v>0</v>
      </c>
      <c r="K441" s="25">
        <v>0</v>
      </c>
      <c r="L441" s="25">
        <v>0</v>
      </c>
      <c r="M441" s="25">
        <v>0</v>
      </c>
      <c r="N441" s="30"/>
      <c r="O441" s="30"/>
      <c r="P441" s="30"/>
      <c r="Q441" s="30"/>
      <c r="R441" s="30"/>
      <c r="T441" s="111"/>
      <c r="U441" s="110">
        <f t="shared" si="188"/>
        <v>0</v>
      </c>
      <c r="W441" s="111" t="e">
        <f t="shared" si="182"/>
        <v>#DIV/0!</v>
      </c>
      <c r="X441" s="110">
        <f t="shared" si="183"/>
        <v>0</v>
      </c>
    </row>
    <row r="442" spans="1:24">
      <c r="B442" s="25">
        <v>0</v>
      </c>
      <c r="C442" s="25">
        <v>0</v>
      </c>
      <c r="D442" s="25">
        <v>0</v>
      </c>
      <c r="E442" s="25">
        <v>0</v>
      </c>
      <c r="F442" s="25">
        <v>150</v>
      </c>
      <c r="G442" s="25">
        <v>0</v>
      </c>
      <c r="H442" s="25">
        <v>0</v>
      </c>
      <c r="I442" s="25">
        <v>0</v>
      </c>
      <c r="J442" s="25">
        <v>0</v>
      </c>
      <c r="K442" s="25">
        <v>0</v>
      </c>
      <c r="L442" s="25">
        <v>0</v>
      </c>
      <c r="M442" s="25">
        <v>0</v>
      </c>
      <c r="N442" s="30"/>
      <c r="O442" s="30"/>
      <c r="P442" s="30"/>
      <c r="Q442" s="30"/>
      <c r="R442" s="30"/>
      <c r="T442" s="111"/>
      <c r="U442" s="110">
        <f t="shared" si="188"/>
        <v>0</v>
      </c>
      <c r="W442" s="111" t="e">
        <f t="shared" si="182"/>
        <v>#DIV/0!</v>
      </c>
      <c r="X442" s="110">
        <f t="shared" si="183"/>
        <v>0</v>
      </c>
    </row>
    <row r="443" spans="1:24">
      <c r="B443" s="25">
        <v>0</v>
      </c>
      <c r="C443" s="25">
        <v>0</v>
      </c>
      <c r="D443" s="25">
        <v>0</v>
      </c>
      <c r="E443" s="25">
        <v>0</v>
      </c>
      <c r="F443" s="25">
        <v>0</v>
      </c>
      <c r="G443" s="25">
        <v>0</v>
      </c>
      <c r="H443" s="25">
        <v>0</v>
      </c>
      <c r="I443" s="25">
        <v>306</v>
      </c>
      <c r="J443" s="25" t="s">
        <v>4</v>
      </c>
      <c r="K443" s="25" t="s">
        <v>4</v>
      </c>
      <c r="L443" s="25" t="s">
        <v>4</v>
      </c>
      <c r="M443" s="25" t="s">
        <v>4</v>
      </c>
      <c r="N443" s="30"/>
      <c r="O443" s="30"/>
      <c r="P443" s="30"/>
      <c r="Q443" s="30"/>
      <c r="R443" s="30"/>
      <c r="T443" s="111"/>
      <c r="U443" s="110" t="e">
        <f t="shared" si="188"/>
        <v>#VALUE!</v>
      </c>
      <c r="W443" s="111" t="e">
        <f t="shared" si="182"/>
        <v>#VALUE!</v>
      </c>
      <c r="X443" s="110" t="e">
        <f t="shared" si="183"/>
        <v>#VALUE!</v>
      </c>
    </row>
    <row r="444" spans="1:24">
      <c r="N444" s="30"/>
      <c r="O444" s="30"/>
      <c r="P444" s="30"/>
      <c r="Q444" s="30"/>
      <c r="R444" s="30"/>
      <c r="T444" s="111" t="e">
        <f t="shared" si="198"/>
        <v>#DIV/0!</v>
      </c>
      <c r="U444" s="110">
        <f t="shared" si="188"/>
        <v>0</v>
      </c>
      <c r="W444" s="111" t="e">
        <f t="shared" si="182"/>
        <v>#DIV/0!</v>
      </c>
      <c r="X444" s="110">
        <f t="shared" si="183"/>
        <v>0</v>
      </c>
    </row>
    <row r="445" spans="1:24">
      <c r="A445" s="24" t="s">
        <v>626</v>
      </c>
      <c r="B445" s="24">
        <f>SUBTOTAL(9,B446:B450)</f>
        <v>3751500</v>
      </c>
      <c r="C445" s="24">
        <f t="shared" ref="C445:M445" si="208">SUBTOTAL(9,C446:C450)</f>
        <v>3704300</v>
      </c>
      <c r="D445" s="24">
        <f t="shared" si="208"/>
        <v>9186900</v>
      </c>
      <c r="E445" s="24">
        <f t="shared" si="208"/>
        <v>6424300</v>
      </c>
      <c r="F445" s="24">
        <f t="shared" si="208"/>
        <v>5800393</v>
      </c>
      <c r="G445" s="24">
        <f t="shared" si="208"/>
        <v>5163064</v>
      </c>
      <c r="H445" s="24">
        <f t="shared" si="208"/>
        <v>369549</v>
      </c>
      <c r="I445" s="24">
        <f t="shared" si="208"/>
        <v>230263</v>
      </c>
      <c r="J445" s="24">
        <f t="shared" si="208"/>
        <v>47258</v>
      </c>
      <c r="K445" s="24">
        <f t="shared" si="208"/>
        <v>44299</v>
      </c>
      <c r="L445" s="24">
        <f t="shared" si="208"/>
        <v>42600</v>
      </c>
      <c r="M445" s="24">
        <f t="shared" si="208"/>
        <v>28000</v>
      </c>
      <c r="N445" s="30">
        <f>SUBTOTAL(9,N446:N450)</f>
        <v>25446</v>
      </c>
      <c r="O445" s="30">
        <f>SUBTOTAL(9,O446:O450)</f>
        <v>30062</v>
      </c>
      <c r="P445" s="30">
        <f>SUBTOTAL(9,P446:P450)</f>
        <v>116253</v>
      </c>
      <c r="Q445" s="30">
        <f>SUBTOTAL(9,Q446:Q450)</f>
        <v>172342</v>
      </c>
      <c r="R445" s="30">
        <f>SUBTOTAL(9,R446:R450)</f>
        <v>28000</v>
      </c>
      <c r="T445" s="111">
        <f t="shared" si="198"/>
        <v>-0.46371506394032558</v>
      </c>
      <c r="U445" s="110">
        <f t="shared" si="188"/>
        <v>-522434.57142857142</v>
      </c>
      <c r="W445" s="111">
        <f t="shared" si="182"/>
        <v>-8.3539434831084836E-2</v>
      </c>
      <c r="X445" s="110">
        <f t="shared" si="183"/>
        <v>-19258</v>
      </c>
    </row>
    <row r="446" spans="1:24">
      <c r="A446" t="s">
        <v>627</v>
      </c>
      <c r="B446" s="25">
        <v>3751500</v>
      </c>
      <c r="C446" s="25">
        <v>3704300</v>
      </c>
      <c r="D446" s="25">
        <v>9186900</v>
      </c>
      <c r="E446" s="25">
        <v>6424300</v>
      </c>
      <c r="F446" s="25">
        <v>5771549</v>
      </c>
      <c r="G446" s="25">
        <v>5149856</v>
      </c>
      <c r="H446" s="25">
        <v>364048</v>
      </c>
      <c r="I446" s="25">
        <v>230263</v>
      </c>
      <c r="J446" s="25">
        <v>47258</v>
      </c>
      <c r="K446" s="25">
        <v>44299</v>
      </c>
      <c r="L446" s="25">
        <v>42600</v>
      </c>
      <c r="M446" s="25">
        <v>28000</v>
      </c>
      <c r="N446" s="30">
        <v>25446</v>
      </c>
      <c r="O446" s="30">
        <v>19114</v>
      </c>
      <c r="P446" s="30">
        <v>13428</v>
      </c>
      <c r="Q446" s="30">
        <v>28000</v>
      </c>
      <c r="R446" s="30">
        <v>28000</v>
      </c>
      <c r="T446" s="111">
        <f t="shared" si="198"/>
        <v>-0.46371506394032558</v>
      </c>
      <c r="U446" s="110">
        <f t="shared" si="188"/>
        <v>-522434.57142857142</v>
      </c>
      <c r="W446" s="111">
        <f t="shared" si="182"/>
        <v>-8.3539434831084836E-2</v>
      </c>
      <c r="X446" s="110">
        <f t="shared" si="183"/>
        <v>-19258</v>
      </c>
    </row>
    <row r="447" spans="1:24">
      <c r="A447" t="s">
        <v>628</v>
      </c>
      <c r="N447" s="30">
        <v>0</v>
      </c>
      <c r="O447" s="30">
        <v>0</v>
      </c>
      <c r="P447" s="30">
        <v>0</v>
      </c>
      <c r="Q447" s="30">
        <v>144342</v>
      </c>
      <c r="R447" s="30">
        <v>0</v>
      </c>
      <c r="T447" s="111" t="e">
        <f t="shared" si="198"/>
        <v>#DIV/0!</v>
      </c>
      <c r="U447" s="110">
        <f t="shared" si="188"/>
        <v>0</v>
      </c>
      <c r="W447" s="111" t="e">
        <f t="shared" si="182"/>
        <v>#DIV/0!</v>
      </c>
      <c r="X447" s="110">
        <f t="shared" si="183"/>
        <v>0</v>
      </c>
    </row>
    <row r="448" spans="1:24">
      <c r="A448" t="s">
        <v>629</v>
      </c>
      <c r="B448" s="25">
        <v>0</v>
      </c>
      <c r="C448" s="25">
        <v>0</v>
      </c>
      <c r="D448" s="25">
        <v>0</v>
      </c>
      <c r="E448" s="25">
        <v>0</v>
      </c>
      <c r="F448" s="25">
        <v>7928</v>
      </c>
      <c r="G448" s="25">
        <v>0</v>
      </c>
      <c r="H448" s="25">
        <v>0</v>
      </c>
      <c r="I448" s="25">
        <v>0</v>
      </c>
      <c r="J448" s="25">
        <v>0</v>
      </c>
      <c r="K448" s="25">
        <v>0</v>
      </c>
      <c r="L448" s="25">
        <v>0</v>
      </c>
      <c r="M448" s="25">
        <v>0</v>
      </c>
      <c r="N448" s="30">
        <v>0</v>
      </c>
      <c r="O448" s="30">
        <v>0</v>
      </c>
      <c r="P448" s="30">
        <v>97200</v>
      </c>
      <c r="Q448" s="30">
        <v>0</v>
      </c>
      <c r="R448" s="30">
        <v>0</v>
      </c>
      <c r="T448" s="111" t="e">
        <f t="shared" si="198"/>
        <v>#DIV/0!</v>
      </c>
      <c r="U448" s="110">
        <f t="shared" si="188"/>
        <v>0</v>
      </c>
      <c r="W448" s="111" t="e">
        <f t="shared" si="182"/>
        <v>#DIV/0!</v>
      </c>
      <c r="X448" s="110">
        <f t="shared" si="183"/>
        <v>0</v>
      </c>
    </row>
    <row r="449" spans="1:24">
      <c r="A449" t="s">
        <v>630</v>
      </c>
      <c r="B449" s="25">
        <v>0</v>
      </c>
      <c r="C449" s="25">
        <v>0</v>
      </c>
      <c r="D449" s="25">
        <v>0</v>
      </c>
      <c r="E449" s="25">
        <v>0</v>
      </c>
      <c r="F449" s="25">
        <v>20916</v>
      </c>
      <c r="G449" s="25">
        <v>13208</v>
      </c>
      <c r="H449" s="25">
        <v>5501</v>
      </c>
      <c r="I449" s="25">
        <v>0</v>
      </c>
      <c r="J449" s="25">
        <v>0</v>
      </c>
      <c r="K449" s="25">
        <v>0</v>
      </c>
      <c r="L449" s="25">
        <v>0</v>
      </c>
      <c r="M449" s="25">
        <v>0</v>
      </c>
      <c r="N449" s="30">
        <v>0</v>
      </c>
      <c r="O449" s="30">
        <v>10948</v>
      </c>
      <c r="P449" s="30">
        <v>0</v>
      </c>
      <c r="Q449" s="30">
        <v>0</v>
      </c>
      <c r="R449" s="30">
        <v>0</v>
      </c>
      <c r="T449" s="111" t="e">
        <f t="shared" si="198"/>
        <v>#DIV/0!</v>
      </c>
      <c r="U449" s="110">
        <f t="shared" si="188"/>
        <v>0</v>
      </c>
      <c r="W449" s="111" t="e">
        <f t="shared" si="182"/>
        <v>#DIV/0!</v>
      </c>
      <c r="X449" s="110">
        <f t="shared" si="183"/>
        <v>0</v>
      </c>
    </row>
    <row r="450" spans="1:24">
      <c r="A450" t="s">
        <v>631</v>
      </c>
      <c r="N450" s="30">
        <v>0</v>
      </c>
      <c r="O450" s="30">
        <v>0</v>
      </c>
      <c r="P450" s="30">
        <v>5625</v>
      </c>
      <c r="Q450" s="30">
        <v>0</v>
      </c>
      <c r="R450" s="30">
        <v>0</v>
      </c>
      <c r="T450" s="111" t="e">
        <f t="shared" si="198"/>
        <v>#DIV/0!</v>
      </c>
      <c r="U450" s="110">
        <f t="shared" si="188"/>
        <v>0</v>
      </c>
      <c r="W450" s="111" t="e">
        <f t="shared" si="182"/>
        <v>#DIV/0!</v>
      </c>
      <c r="X450" s="110">
        <f t="shared" si="183"/>
        <v>0</v>
      </c>
    </row>
    <row r="451" spans="1:24">
      <c r="N451" s="30"/>
      <c r="O451" s="30"/>
      <c r="P451" s="30"/>
      <c r="Q451" s="30"/>
      <c r="R451" s="30"/>
      <c r="T451" s="111" t="e">
        <f t="shared" si="198"/>
        <v>#DIV/0!</v>
      </c>
      <c r="U451" s="110">
        <f t="shared" si="188"/>
        <v>0</v>
      </c>
      <c r="W451" s="111" t="e">
        <f t="shared" si="182"/>
        <v>#DIV/0!</v>
      </c>
      <c r="X451" s="110">
        <f t="shared" si="183"/>
        <v>0</v>
      </c>
    </row>
    <row r="452" spans="1:24">
      <c r="A452" s="24" t="s">
        <v>632</v>
      </c>
      <c r="B452" s="24">
        <f>SUBTOTAL(9,B453:B454)</f>
        <v>0</v>
      </c>
      <c r="C452" s="24">
        <f t="shared" ref="C452:M452" si="209">SUBTOTAL(9,C453:C454)</f>
        <v>1708700</v>
      </c>
      <c r="D452" s="24">
        <f t="shared" si="209"/>
        <v>0</v>
      </c>
      <c r="E452" s="24">
        <f t="shared" si="209"/>
        <v>5239800</v>
      </c>
      <c r="F452" s="24">
        <f t="shared" si="209"/>
        <v>6325334</v>
      </c>
      <c r="G452" s="24">
        <f t="shared" si="209"/>
        <v>5078210</v>
      </c>
      <c r="H452" s="24">
        <f t="shared" si="209"/>
        <v>6063996</v>
      </c>
      <c r="I452" s="24">
        <f t="shared" si="209"/>
        <v>5251426</v>
      </c>
      <c r="J452" s="24">
        <f t="shared" si="209"/>
        <v>5356769</v>
      </c>
      <c r="K452" s="24">
        <f t="shared" si="209"/>
        <v>3936228</v>
      </c>
      <c r="L452" s="24">
        <f t="shared" si="209"/>
        <v>6071549</v>
      </c>
      <c r="M452" s="24">
        <f t="shared" si="209"/>
        <v>3361903</v>
      </c>
      <c r="N452" s="30">
        <f>SUBTOTAL(9,N453:N454)</f>
        <v>3076681</v>
      </c>
      <c r="O452" s="30">
        <f>SUBTOTAL(9,O453:O454)</f>
        <v>3857949</v>
      </c>
      <c r="P452" s="30">
        <f>SUBTOTAL(9,P453:P454)</f>
        <v>3654235</v>
      </c>
      <c r="Q452" s="30">
        <f>SUBTOTAL(9,Q453:Q454)</f>
        <v>5600490</v>
      </c>
      <c r="R452" s="30">
        <f>SUBTOTAL(9,R453:R454)</f>
        <v>3361903</v>
      </c>
      <c r="T452" s="111">
        <f t="shared" si="198"/>
        <v>0.1773104914098782</v>
      </c>
      <c r="U452" s="110">
        <f t="shared" si="188"/>
        <v>521152.71428571426</v>
      </c>
      <c r="W452" s="111">
        <f t="shared" si="182"/>
        <v>-7.4704656369297795E-2</v>
      </c>
      <c r="X452" s="110">
        <f t="shared" si="183"/>
        <v>-1994866</v>
      </c>
    </row>
    <row r="453" spans="1:24">
      <c r="A453" s="24" t="s">
        <v>633</v>
      </c>
      <c r="B453" s="25">
        <v>0</v>
      </c>
      <c r="C453" s="25">
        <v>1708700</v>
      </c>
      <c r="D453" s="25">
        <v>0</v>
      </c>
      <c r="E453" s="25">
        <v>5239800</v>
      </c>
      <c r="F453" s="25">
        <v>5907920</v>
      </c>
      <c r="G453" s="25">
        <v>4692742</v>
      </c>
      <c r="H453" s="25">
        <v>5703927</v>
      </c>
      <c r="I453" s="25">
        <v>4820652</v>
      </c>
      <c r="J453" s="25">
        <v>4952953</v>
      </c>
      <c r="K453" s="25">
        <v>3558905</v>
      </c>
      <c r="L453" s="25">
        <v>5640559</v>
      </c>
      <c r="M453" s="25">
        <v>3361903</v>
      </c>
      <c r="N453" s="30">
        <v>2611955</v>
      </c>
      <c r="O453" s="30">
        <v>3474723</v>
      </c>
      <c r="P453" s="30">
        <v>3344503</v>
      </c>
      <c r="Q453" s="30">
        <v>5390304</v>
      </c>
      <c r="R453" s="30">
        <v>3361903</v>
      </c>
      <c r="T453" s="111">
        <f t="shared" si="198"/>
        <v>0.16420200008102515</v>
      </c>
      <c r="U453" s="110">
        <f t="shared" si="188"/>
        <v>463464.71428571426</v>
      </c>
      <c r="W453" s="111">
        <f t="shared" si="182"/>
        <v>-6.2538382783137392E-2</v>
      </c>
      <c r="X453" s="110">
        <f t="shared" si="183"/>
        <v>-1591050</v>
      </c>
    </row>
    <row r="454" spans="1:24">
      <c r="A454" t="s">
        <v>634</v>
      </c>
      <c r="B454" s="25">
        <v>0</v>
      </c>
      <c r="C454" s="25">
        <v>0</v>
      </c>
      <c r="D454" s="25">
        <v>0</v>
      </c>
      <c r="E454" s="25">
        <v>0</v>
      </c>
      <c r="F454" s="25">
        <v>417414</v>
      </c>
      <c r="G454" s="25">
        <v>385468</v>
      </c>
      <c r="H454" s="25">
        <v>360069</v>
      </c>
      <c r="I454" s="25">
        <v>430774</v>
      </c>
      <c r="J454" s="25">
        <v>403816</v>
      </c>
      <c r="K454" s="25">
        <v>377323</v>
      </c>
      <c r="L454" s="25">
        <v>430990</v>
      </c>
      <c r="M454" s="25" t="s">
        <v>4</v>
      </c>
      <c r="N454" s="30">
        <v>464726</v>
      </c>
      <c r="O454" s="30">
        <v>383226</v>
      </c>
      <c r="P454" s="30">
        <v>309732</v>
      </c>
      <c r="Q454" s="30">
        <v>210186</v>
      </c>
      <c r="R454" s="30">
        <v>0</v>
      </c>
      <c r="T454" s="111" t="e">
        <f t="shared" si="198"/>
        <v>#DIV/0!</v>
      </c>
      <c r="U454" s="110">
        <f t="shared" si="188"/>
        <v>57688</v>
      </c>
      <c r="W454" s="111">
        <f t="shared" ref="W454:W491" si="210">(R454/J454)^(1/6)-1</f>
        <v>-1</v>
      </c>
      <c r="X454" s="110">
        <f t="shared" ref="X454:X491" si="211">R454-J454</f>
        <v>-403816</v>
      </c>
    </row>
    <row r="455" spans="1:24">
      <c r="N455" s="30"/>
      <c r="O455" s="30"/>
      <c r="P455" s="30"/>
      <c r="Q455" s="30"/>
      <c r="R455" s="30"/>
      <c r="T455" s="111" t="e">
        <f t="shared" si="198"/>
        <v>#DIV/0!</v>
      </c>
      <c r="U455" s="110">
        <f t="shared" si="188"/>
        <v>0</v>
      </c>
      <c r="W455" s="111" t="e">
        <f t="shared" si="210"/>
        <v>#DIV/0!</v>
      </c>
      <c r="X455" s="110">
        <f t="shared" si="211"/>
        <v>0</v>
      </c>
    </row>
    <row r="456" spans="1:24">
      <c r="A456" s="24" t="s">
        <v>635</v>
      </c>
      <c r="B456" s="24">
        <f>SUBTOTAL(9,B457:B458)</f>
        <v>0</v>
      </c>
      <c r="C456" s="24">
        <f t="shared" ref="C456:M456" si="212">SUBTOTAL(9,C457:C458)</f>
        <v>0</v>
      </c>
      <c r="D456" s="24">
        <f t="shared" si="212"/>
        <v>0</v>
      </c>
      <c r="E456" s="24">
        <f t="shared" si="212"/>
        <v>0</v>
      </c>
      <c r="F456" s="24">
        <f t="shared" si="212"/>
        <v>211986</v>
      </c>
      <c r="G456" s="24">
        <f t="shared" si="212"/>
        <v>296570</v>
      </c>
      <c r="H456" s="24">
        <f t="shared" si="212"/>
        <v>726887</v>
      </c>
      <c r="I456" s="24">
        <f t="shared" si="212"/>
        <v>694005</v>
      </c>
      <c r="J456" s="24">
        <f t="shared" si="212"/>
        <v>964891</v>
      </c>
      <c r="K456" s="24">
        <f t="shared" si="212"/>
        <v>852944</v>
      </c>
      <c r="L456" s="24">
        <f t="shared" si="212"/>
        <v>34843</v>
      </c>
      <c r="M456" s="24">
        <f t="shared" si="212"/>
        <v>250435</v>
      </c>
      <c r="N456" s="30">
        <f>SUBTOTAL(9,N457:N458)</f>
        <v>0</v>
      </c>
      <c r="O456" s="30">
        <f>SUBTOTAL(9,O457:O458)</f>
        <v>0</v>
      </c>
      <c r="P456" s="30">
        <f>SUBTOTAL(9,P457:P458)</f>
        <v>3066</v>
      </c>
      <c r="Q456" s="30">
        <f>SUBTOTAL(9,Q457:Q458)</f>
        <v>4556</v>
      </c>
      <c r="R456" s="30">
        <f>SUBTOTAL(9,R457:R458)</f>
        <v>0</v>
      </c>
      <c r="T456" s="111" t="e">
        <f t="shared" si="198"/>
        <v>#DIV/0!</v>
      </c>
      <c r="U456" s="110">
        <f t="shared" si="188"/>
        <v>137841.57142857142</v>
      </c>
      <c r="W456" s="111">
        <f t="shared" si="210"/>
        <v>-1</v>
      </c>
      <c r="X456" s="110">
        <f t="shared" si="211"/>
        <v>-964891</v>
      </c>
    </row>
    <row r="457" spans="1:24">
      <c r="A457" s="25" t="s">
        <v>636</v>
      </c>
      <c r="B457" s="25">
        <v>0</v>
      </c>
      <c r="C457" s="25">
        <v>0</v>
      </c>
      <c r="D457" s="25">
        <v>0</v>
      </c>
      <c r="E457" s="25">
        <v>0</v>
      </c>
      <c r="F457" s="25">
        <v>211986</v>
      </c>
      <c r="G457" s="25">
        <v>276104</v>
      </c>
      <c r="H457" s="25">
        <v>676011</v>
      </c>
      <c r="I457" s="25">
        <v>693126</v>
      </c>
      <c r="J457" s="25">
        <v>943619</v>
      </c>
      <c r="K457" s="25">
        <v>842106</v>
      </c>
      <c r="L457" s="25">
        <v>34843</v>
      </c>
      <c r="M457" s="25">
        <v>250435</v>
      </c>
      <c r="N457" s="30">
        <v>0</v>
      </c>
      <c r="O457" s="30">
        <v>0</v>
      </c>
      <c r="P457" s="30">
        <v>0</v>
      </c>
      <c r="Q457" s="30">
        <v>1356</v>
      </c>
      <c r="R457" s="30">
        <v>0</v>
      </c>
      <c r="T457" s="111" t="e">
        <f t="shared" si="198"/>
        <v>#DIV/0!</v>
      </c>
      <c r="U457" s="110">
        <f t="shared" si="188"/>
        <v>134802.71428571429</v>
      </c>
      <c r="W457" s="111">
        <f t="shared" si="210"/>
        <v>-1</v>
      </c>
      <c r="X457" s="110">
        <f t="shared" si="211"/>
        <v>-943619</v>
      </c>
    </row>
    <row r="458" spans="1:24">
      <c r="A458" t="s">
        <v>637</v>
      </c>
      <c r="B458" s="25">
        <v>0</v>
      </c>
      <c r="C458" s="25">
        <v>0</v>
      </c>
      <c r="D458" s="25">
        <v>0</v>
      </c>
      <c r="E458" s="25">
        <v>0</v>
      </c>
      <c r="F458" s="25">
        <v>0</v>
      </c>
      <c r="G458" s="25">
        <v>20466</v>
      </c>
      <c r="H458" s="25">
        <v>50876</v>
      </c>
      <c r="I458" s="25">
        <v>879</v>
      </c>
      <c r="J458" s="25">
        <v>21272</v>
      </c>
      <c r="K458" s="25">
        <v>10838</v>
      </c>
      <c r="L458" s="25" t="s">
        <v>4</v>
      </c>
      <c r="M458" s="25" t="s">
        <v>4</v>
      </c>
      <c r="N458" s="30">
        <v>0</v>
      </c>
      <c r="O458" s="30">
        <v>0</v>
      </c>
      <c r="P458" s="30">
        <v>3066</v>
      </c>
      <c r="Q458" s="30">
        <v>3200</v>
      </c>
      <c r="R458" s="30">
        <v>0</v>
      </c>
      <c r="T458" s="111" t="e">
        <f t="shared" si="198"/>
        <v>#DIV/0!</v>
      </c>
      <c r="U458" s="110">
        <f t="shared" si="188"/>
        <v>3038.8571428571427</v>
      </c>
      <c r="W458" s="111">
        <f t="shared" si="210"/>
        <v>-1</v>
      </c>
      <c r="X458" s="110">
        <f t="shared" si="211"/>
        <v>-21272</v>
      </c>
    </row>
    <row r="459" spans="1:24">
      <c r="A459" s="34"/>
      <c r="B459" s="34"/>
      <c r="C459" s="34"/>
      <c r="D459" s="34"/>
      <c r="E459" s="34"/>
      <c r="F459" s="34"/>
      <c r="G459" s="34"/>
      <c r="H459" s="34"/>
      <c r="I459" s="34"/>
      <c r="J459" s="34"/>
      <c r="K459" s="34"/>
      <c r="L459" s="34"/>
      <c r="M459" s="34"/>
      <c r="N459" s="35"/>
      <c r="O459" s="35"/>
      <c r="P459" s="35"/>
      <c r="Q459" s="35"/>
      <c r="R459" s="35"/>
      <c r="T459" s="111" t="e">
        <f t="shared" si="198"/>
        <v>#DIV/0!</v>
      </c>
      <c r="U459" s="110">
        <f t="shared" si="188"/>
        <v>0</v>
      </c>
      <c r="W459" s="111" t="e">
        <f t="shared" si="210"/>
        <v>#DIV/0!</v>
      </c>
      <c r="X459" s="110">
        <f t="shared" si="211"/>
        <v>0</v>
      </c>
    </row>
    <row r="460" spans="1:24">
      <c r="A460" s="34"/>
      <c r="B460" s="34"/>
      <c r="C460" s="34"/>
      <c r="D460" s="34"/>
      <c r="E460" s="34"/>
      <c r="F460" s="34"/>
      <c r="G460" s="34"/>
      <c r="H460" s="34"/>
      <c r="I460" s="34"/>
      <c r="J460" s="34"/>
      <c r="K460" s="34"/>
      <c r="L460" s="34"/>
      <c r="M460" s="34"/>
      <c r="N460" s="35"/>
      <c r="O460" s="35"/>
      <c r="P460" s="35"/>
      <c r="Q460" s="35"/>
      <c r="R460" s="35"/>
      <c r="T460" s="111" t="e">
        <f t="shared" si="198"/>
        <v>#DIV/0!</v>
      </c>
      <c r="U460" s="110">
        <f t="shared" ref="U460:U489" si="213">(J460-C460)/7</f>
        <v>0</v>
      </c>
      <c r="W460" s="111" t="e">
        <f t="shared" si="210"/>
        <v>#DIV/0!</v>
      </c>
      <c r="X460" s="110">
        <f t="shared" si="211"/>
        <v>0</v>
      </c>
    </row>
    <row r="461" spans="1:24">
      <c r="A461" s="24" t="s">
        <v>638</v>
      </c>
      <c r="B461" s="24">
        <f>SUBTOTAL(9,B463:B477)</f>
        <v>2795600</v>
      </c>
      <c r="C461" s="24">
        <f t="shared" ref="C461:M461" si="214">SUBTOTAL(9,C463:C477)</f>
        <v>2466100</v>
      </c>
      <c r="D461" s="24">
        <f t="shared" si="214"/>
        <v>1018000</v>
      </c>
      <c r="E461" s="24">
        <f t="shared" si="214"/>
        <v>3227600</v>
      </c>
      <c r="F461" s="24">
        <f t="shared" si="214"/>
        <v>5244899</v>
      </c>
      <c r="G461" s="24">
        <f t="shared" si="214"/>
        <v>6701950</v>
      </c>
      <c r="H461" s="24">
        <f t="shared" si="214"/>
        <v>6707492</v>
      </c>
      <c r="I461" s="24">
        <f t="shared" si="214"/>
        <v>8233184</v>
      </c>
      <c r="J461" s="24">
        <f t="shared" si="214"/>
        <v>5509831</v>
      </c>
      <c r="K461" s="24">
        <f t="shared" si="214"/>
        <v>3423664</v>
      </c>
      <c r="L461" s="24">
        <f t="shared" si="214"/>
        <v>5586113</v>
      </c>
      <c r="M461" s="24">
        <f t="shared" si="214"/>
        <v>4468127</v>
      </c>
      <c r="N461" s="30">
        <f>SUBTOTAL(9,N463:N477)</f>
        <v>4543558</v>
      </c>
      <c r="O461" s="30">
        <f>SUBTOTAL(9,O463:O477)</f>
        <v>4488727</v>
      </c>
      <c r="P461" s="30">
        <f>SUBTOTAL(9,P463:P477)</f>
        <v>5510674</v>
      </c>
      <c r="Q461" s="30">
        <f>SUBTOTAL(9,Q463:Q477)</f>
        <v>4502039</v>
      </c>
      <c r="R461" s="30">
        <f>SUBTOTAL(9,R463:R477)</f>
        <v>4468127</v>
      </c>
      <c r="T461" s="111">
        <f t="shared" si="198"/>
        <v>0.12169651537777182</v>
      </c>
      <c r="U461" s="110">
        <f t="shared" si="213"/>
        <v>434818.71428571426</v>
      </c>
      <c r="W461" s="111">
        <f t="shared" si="210"/>
        <v>-3.4324517842608038E-2</v>
      </c>
      <c r="X461" s="110">
        <f t="shared" si="211"/>
        <v>-1041704</v>
      </c>
    </row>
    <row r="462" spans="1:24">
      <c r="A462" s="24"/>
      <c r="B462" s="24"/>
      <c r="C462" s="24"/>
      <c r="D462" s="24"/>
      <c r="E462" s="24"/>
      <c r="F462" s="24"/>
      <c r="G462" s="24"/>
      <c r="H462" s="24"/>
      <c r="I462" s="24"/>
      <c r="J462" s="24"/>
      <c r="K462" s="24"/>
      <c r="L462" s="24"/>
      <c r="M462" s="24"/>
      <c r="O462" s="30"/>
      <c r="P462" s="30"/>
      <c r="Q462" s="30"/>
      <c r="R462" s="30"/>
      <c r="T462" s="111" t="e">
        <f t="shared" si="198"/>
        <v>#DIV/0!</v>
      </c>
      <c r="U462" s="110">
        <f t="shared" si="213"/>
        <v>0</v>
      </c>
      <c r="W462" s="111" t="e">
        <f t="shared" si="210"/>
        <v>#DIV/0!</v>
      </c>
      <c r="X462" s="110">
        <f t="shared" si="211"/>
        <v>0</v>
      </c>
    </row>
    <row r="463" spans="1:24">
      <c r="A463" s="24" t="s">
        <v>639</v>
      </c>
      <c r="B463" s="24">
        <f>SUBTOTAL(9,B464:B464)</f>
        <v>0</v>
      </c>
      <c r="C463" s="24">
        <f t="shared" ref="C463:M463" si="215">SUBTOTAL(9,C464:C464)</f>
        <v>0</v>
      </c>
      <c r="D463" s="24">
        <f t="shared" si="215"/>
        <v>69600</v>
      </c>
      <c r="E463" s="24">
        <f t="shared" si="215"/>
        <v>0</v>
      </c>
      <c r="F463" s="24">
        <f t="shared" si="215"/>
        <v>0</v>
      </c>
      <c r="G463" s="24">
        <f t="shared" si="215"/>
        <v>0</v>
      </c>
      <c r="H463" s="24">
        <f t="shared" si="215"/>
        <v>0</v>
      </c>
      <c r="I463" s="24">
        <f t="shared" si="215"/>
        <v>531214</v>
      </c>
      <c r="J463" s="24">
        <f t="shared" si="215"/>
        <v>41047</v>
      </c>
      <c r="K463" s="24">
        <f t="shared" si="215"/>
        <v>5309</v>
      </c>
      <c r="L463" s="24">
        <f t="shared" si="215"/>
        <v>1122431</v>
      </c>
      <c r="M463" s="24">
        <f t="shared" si="215"/>
        <v>0</v>
      </c>
      <c r="N463" s="30">
        <f t="shared" ref="N463" si="216">SUBTOTAL(9,N464:N464)</f>
        <v>79548</v>
      </c>
      <c r="O463" s="30">
        <f t="shared" ref="O463" si="217">SUBTOTAL(9,O464:O464)</f>
        <v>20298</v>
      </c>
      <c r="P463" s="30">
        <f t="shared" ref="P463" si="218">SUBTOTAL(9,P464:P464)</f>
        <v>42274</v>
      </c>
      <c r="Q463" s="30">
        <f>SUBTOTAL(9,Q464:Q464)</f>
        <v>17744</v>
      </c>
      <c r="R463" s="30">
        <f t="shared" ref="R463" si="219">SUBTOTAL(9,R464:R464)</f>
        <v>0</v>
      </c>
      <c r="T463" s="111" t="e">
        <f t="shared" si="198"/>
        <v>#DIV/0!</v>
      </c>
      <c r="U463" s="110">
        <f t="shared" si="213"/>
        <v>5863.8571428571431</v>
      </c>
      <c r="W463" s="111">
        <f t="shared" si="210"/>
        <v>-1</v>
      </c>
      <c r="X463" s="110">
        <f t="shared" si="211"/>
        <v>-41047</v>
      </c>
    </row>
    <row r="464" spans="1:24">
      <c r="A464" t="s">
        <v>640</v>
      </c>
      <c r="B464">
        <v>0</v>
      </c>
      <c r="C464">
        <v>0</v>
      </c>
      <c r="D464">
        <v>69600</v>
      </c>
      <c r="E464">
        <v>0</v>
      </c>
      <c r="F464">
        <v>0</v>
      </c>
      <c r="G464">
        <v>0</v>
      </c>
      <c r="H464">
        <v>0</v>
      </c>
      <c r="I464">
        <v>531214</v>
      </c>
      <c r="J464">
        <v>41047</v>
      </c>
      <c r="K464">
        <v>5309</v>
      </c>
      <c r="L464">
        <v>1122431</v>
      </c>
      <c r="M464" t="s">
        <v>6</v>
      </c>
      <c r="N464" s="30">
        <v>79548</v>
      </c>
      <c r="O464" s="30">
        <v>20298</v>
      </c>
      <c r="P464" s="30">
        <v>42274</v>
      </c>
      <c r="Q464" s="30">
        <v>17744</v>
      </c>
      <c r="R464" s="30">
        <v>0</v>
      </c>
      <c r="T464" s="111" t="e">
        <f t="shared" si="198"/>
        <v>#DIV/0!</v>
      </c>
      <c r="U464" s="110">
        <f t="shared" si="213"/>
        <v>5863.8571428571431</v>
      </c>
      <c r="W464" s="111">
        <f t="shared" si="210"/>
        <v>-1</v>
      </c>
      <c r="X464" s="110">
        <f t="shared" si="211"/>
        <v>-41047</v>
      </c>
    </row>
    <row r="465" spans="1:24">
      <c r="N465" s="30"/>
      <c r="O465" s="30"/>
      <c r="P465" s="30"/>
      <c r="Q465" s="30"/>
      <c r="R465" s="30"/>
      <c r="T465" s="111" t="e">
        <f t="shared" si="198"/>
        <v>#DIV/0!</v>
      </c>
      <c r="U465" s="110">
        <f t="shared" si="213"/>
        <v>0</v>
      </c>
      <c r="W465" s="111" t="e">
        <f t="shared" si="210"/>
        <v>#DIV/0!</v>
      </c>
      <c r="X465" s="110">
        <f t="shared" si="211"/>
        <v>0</v>
      </c>
    </row>
    <row r="466" spans="1:24">
      <c r="A466" s="24" t="s">
        <v>641</v>
      </c>
      <c r="B466" s="24">
        <f>SUBTOTAL(9,B467:B469)</f>
        <v>333300</v>
      </c>
      <c r="C466" s="24">
        <f t="shared" ref="C466:M466" si="220">SUBTOTAL(9,C467:C469)</f>
        <v>541500</v>
      </c>
      <c r="D466" s="24">
        <f t="shared" si="220"/>
        <v>609100</v>
      </c>
      <c r="E466" s="24">
        <f t="shared" si="220"/>
        <v>544000</v>
      </c>
      <c r="F466" s="24">
        <f t="shared" si="220"/>
        <v>544000</v>
      </c>
      <c r="G466" s="24">
        <f t="shared" si="220"/>
        <v>0</v>
      </c>
      <c r="H466" s="24">
        <f t="shared" si="220"/>
        <v>0</v>
      </c>
      <c r="I466" s="24">
        <f t="shared" si="220"/>
        <v>0</v>
      </c>
      <c r="J466" s="24">
        <f t="shared" si="220"/>
        <v>0</v>
      </c>
      <c r="K466" s="24">
        <f t="shared" si="220"/>
        <v>0</v>
      </c>
      <c r="L466" s="24">
        <f t="shared" si="220"/>
        <v>0</v>
      </c>
      <c r="M466" s="24">
        <f t="shared" si="220"/>
        <v>0</v>
      </c>
      <c r="N466" s="30">
        <f>SUBTOTAL(9,N467:N469)</f>
        <v>0</v>
      </c>
      <c r="O466" s="30">
        <f>SUBTOTAL(9,O467:O469)</f>
        <v>0</v>
      </c>
      <c r="P466" s="30">
        <f>SUBTOTAL(9,P467:P469)</f>
        <v>0</v>
      </c>
      <c r="Q466" s="30">
        <f>SUBTOTAL(9,Q467:Q469)</f>
        <v>6305</v>
      </c>
      <c r="R466" s="30">
        <f>SUBTOTAL(9,R467:R469)</f>
        <v>0</v>
      </c>
      <c r="T466" s="111">
        <f t="shared" si="198"/>
        <v>-1</v>
      </c>
      <c r="U466" s="110">
        <f t="shared" si="213"/>
        <v>-77357.142857142855</v>
      </c>
      <c r="W466" s="111" t="e">
        <f t="shared" si="210"/>
        <v>#DIV/0!</v>
      </c>
      <c r="X466" s="110">
        <f t="shared" si="211"/>
        <v>0</v>
      </c>
    </row>
    <row r="467" spans="1:24">
      <c r="A467" t="s">
        <v>642</v>
      </c>
      <c r="B467">
        <v>333300</v>
      </c>
      <c r="C467">
        <v>541500</v>
      </c>
      <c r="D467">
        <v>609100</v>
      </c>
      <c r="E467">
        <v>544000</v>
      </c>
      <c r="F467">
        <v>544000</v>
      </c>
      <c r="G467">
        <v>0</v>
      </c>
      <c r="H467">
        <v>0</v>
      </c>
      <c r="I467">
        <v>0</v>
      </c>
      <c r="J467">
        <v>0</v>
      </c>
      <c r="K467">
        <v>0</v>
      </c>
      <c r="L467">
        <v>0</v>
      </c>
      <c r="M467">
        <v>0</v>
      </c>
      <c r="N467" s="30">
        <v>0</v>
      </c>
      <c r="O467" s="30">
        <v>0</v>
      </c>
      <c r="P467" s="30">
        <v>0</v>
      </c>
      <c r="Q467" s="30">
        <v>143</v>
      </c>
      <c r="R467" s="30">
        <v>0</v>
      </c>
      <c r="T467" s="111">
        <f t="shared" si="198"/>
        <v>-1</v>
      </c>
      <c r="U467" s="110">
        <f t="shared" si="213"/>
        <v>-77357.142857142855</v>
      </c>
      <c r="W467" s="111" t="e">
        <f t="shared" si="210"/>
        <v>#DIV/0!</v>
      </c>
      <c r="X467" s="110">
        <f t="shared" si="211"/>
        <v>0</v>
      </c>
    </row>
    <row r="468" spans="1:24">
      <c r="A468" t="s">
        <v>643</v>
      </c>
      <c r="N468" s="30">
        <v>0</v>
      </c>
      <c r="O468" s="30">
        <v>0</v>
      </c>
      <c r="P468" s="30">
        <v>0</v>
      </c>
      <c r="Q468" s="30">
        <v>6000</v>
      </c>
      <c r="R468" s="30">
        <v>0</v>
      </c>
      <c r="T468" s="111" t="e">
        <f t="shared" si="198"/>
        <v>#DIV/0!</v>
      </c>
      <c r="U468" s="110">
        <f t="shared" si="213"/>
        <v>0</v>
      </c>
      <c r="W468" s="111" t="e">
        <f t="shared" si="210"/>
        <v>#DIV/0!</v>
      </c>
      <c r="X468" s="110">
        <f t="shared" si="211"/>
        <v>0</v>
      </c>
    </row>
    <row r="469" spans="1:24">
      <c r="A469" t="s">
        <v>644</v>
      </c>
      <c r="N469" s="30">
        <v>0</v>
      </c>
      <c r="O469" s="30">
        <v>0</v>
      </c>
      <c r="P469" s="30">
        <v>0</v>
      </c>
      <c r="Q469" s="30">
        <v>162</v>
      </c>
      <c r="R469" s="30">
        <v>0</v>
      </c>
      <c r="T469" s="111" t="e">
        <f t="shared" si="198"/>
        <v>#DIV/0!</v>
      </c>
      <c r="U469" s="110">
        <f t="shared" si="213"/>
        <v>0</v>
      </c>
      <c r="W469" s="111" t="e">
        <f t="shared" si="210"/>
        <v>#DIV/0!</v>
      </c>
      <c r="X469" s="110">
        <f t="shared" si="211"/>
        <v>0</v>
      </c>
    </row>
    <row r="470" spans="1:24">
      <c r="N470" s="30"/>
      <c r="O470" s="30"/>
      <c r="P470" s="30"/>
      <c r="Q470" s="30"/>
      <c r="R470" s="30"/>
      <c r="T470" s="111" t="e">
        <f t="shared" si="198"/>
        <v>#DIV/0!</v>
      </c>
      <c r="U470" s="110">
        <f t="shared" si="213"/>
        <v>0</v>
      </c>
      <c r="W470" s="111" t="e">
        <f t="shared" si="210"/>
        <v>#DIV/0!</v>
      </c>
      <c r="X470" s="110">
        <f t="shared" si="211"/>
        <v>0</v>
      </c>
    </row>
    <row r="471" spans="1:24">
      <c r="A471" s="24" t="s">
        <v>645</v>
      </c>
      <c r="B471" s="30">
        <f t="shared" ref="B471:M471" si="221">SUBTOTAL(9,B472:B472)</f>
        <v>0</v>
      </c>
      <c r="C471" s="30">
        <f t="shared" si="221"/>
        <v>0</v>
      </c>
      <c r="D471" s="30">
        <f t="shared" si="221"/>
        <v>0</v>
      </c>
      <c r="E471" s="30">
        <f t="shared" si="221"/>
        <v>0</v>
      </c>
      <c r="F471" s="30">
        <f t="shared" si="221"/>
        <v>0</v>
      </c>
      <c r="G471" s="30">
        <f t="shared" si="221"/>
        <v>0</v>
      </c>
      <c r="H471" s="30">
        <f t="shared" si="221"/>
        <v>0</v>
      </c>
      <c r="I471" s="30">
        <f t="shared" si="221"/>
        <v>0</v>
      </c>
      <c r="J471" s="30">
        <f t="shared" si="221"/>
        <v>0</v>
      </c>
      <c r="K471" s="30">
        <f t="shared" si="221"/>
        <v>0</v>
      </c>
      <c r="L471" s="30">
        <f t="shared" si="221"/>
        <v>0</v>
      </c>
      <c r="M471" s="30">
        <f t="shared" si="221"/>
        <v>0</v>
      </c>
      <c r="N471" s="30">
        <f t="shared" ref="N471" si="222">SUBTOTAL(9,N472:N472)</f>
        <v>0</v>
      </c>
      <c r="O471" s="30">
        <f t="shared" ref="O471" si="223">SUBTOTAL(9,O472:O472)</f>
        <v>0</v>
      </c>
      <c r="P471" s="30">
        <f t="shared" ref="P471" si="224">SUBTOTAL(9,P472:P472)</f>
        <v>49</v>
      </c>
      <c r="Q471" s="30">
        <f>SUBTOTAL(9,Q472:Q472)</f>
        <v>9863</v>
      </c>
      <c r="R471" s="30">
        <f t="shared" ref="R471" si="225">SUBTOTAL(9,R472:R472)</f>
        <v>0</v>
      </c>
      <c r="T471" s="111" t="e">
        <f t="shared" si="198"/>
        <v>#DIV/0!</v>
      </c>
      <c r="U471" s="110">
        <f t="shared" si="213"/>
        <v>0</v>
      </c>
      <c r="W471" s="111" t="e">
        <f t="shared" si="210"/>
        <v>#DIV/0!</v>
      </c>
      <c r="X471" s="110">
        <f t="shared" si="211"/>
        <v>0</v>
      </c>
    </row>
    <row r="472" spans="1:24">
      <c r="A472" t="s">
        <v>646</v>
      </c>
      <c r="N472" s="30">
        <v>0</v>
      </c>
      <c r="O472" s="30">
        <v>0</v>
      </c>
      <c r="P472" s="30">
        <v>49</v>
      </c>
      <c r="Q472" s="30">
        <v>9863</v>
      </c>
      <c r="R472" s="30">
        <v>0</v>
      </c>
      <c r="T472" s="111" t="e">
        <f t="shared" si="198"/>
        <v>#DIV/0!</v>
      </c>
      <c r="U472" s="110">
        <f t="shared" si="213"/>
        <v>0</v>
      </c>
      <c r="W472" s="111" t="e">
        <f t="shared" si="210"/>
        <v>#DIV/0!</v>
      </c>
      <c r="X472" s="110">
        <f t="shared" si="211"/>
        <v>0</v>
      </c>
    </row>
    <row r="473" spans="1:24">
      <c r="O473" s="30"/>
      <c r="P473" s="30"/>
      <c r="Q473" s="30"/>
      <c r="R473" s="30"/>
      <c r="T473" s="111" t="e">
        <f t="shared" si="198"/>
        <v>#DIV/0!</v>
      </c>
      <c r="U473" s="110">
        <f t="shared" si="213"/>
        <v>0</v>
      </c>
      <c r="W473" s="111" t="e">
        <f t="shared" si="210"/>
        <v>#DIV/0!</v>
      </c>
      <c r="X473" s="110">
        <f t="shared" si="211"/>
        <v>0</v>
      </c>
    </row>
    <row r="474" spans="1:24">
      <c r="A474" s="24" t="s">
        <v>647</v>
      </c>
      <c r="B474" s="24">
        <f>SUBTOTAL(9,B475:B477)</f>
        <v>2462300</v>
      </c>
      <c r="C474" s="24">
        <f t="shared" ref="C474:M474" si="226">SUBTOTAL(9,C475:C477)</f>
        <v>1924600</v>
      </c>
      <c r="D474" s="24">
        <f t="shared" si="226"/>
        <v>339300</v>
      </c>
      <c r="E474" s="24">
        <f t="shared" si="226"/>
        <v>2683600</v>
      </c>
      <c r="F474" s="24">
        <f t="shared" si="226"/>
        <v>4700899</v>
      </c>
      <c r="G474" s="24">
        <f t="shared" si="226"/>
        <v>6701950</v>
      </c>
      <c r="H474" s="24">
        <f t="shared" si="226"/>
        <v>6707492</v>
      </c>
      <c r="I474" s="24">
        <f t="shared" si="226"/>
        <v>7701970</v>
      </c>
      <c r="J474" s="24">
        <f t="shared" si="226"/>
        <v>5468784</v>
      </c>
      <c r="K474" s="24">
        <f t="shared" si="226"/>
        <v>3418355</v>
      </c>
      <c r="L474" s="24">
        <f t="shared" si="226"/>
        <v>4463682</v>
      </c>
      <c r="M474" s="24">
        <f t="shared" si="226"/>
        <v>4468127</v>
      </c>
      <c r="N474" s="30">
        <f>SUBTOTAL(9,N475:N477)</f>
        <v>4464010</v>
      </c>
      <c r="O474" s="30">
        <f>SUBTOTAL(9,O475:O477)</f>
        <v>4468429</v>
      </c>
      <c r="P474" s="30">
        <f>SUBTOTAL(9,P475:P477)</f>
        <v>5468351</v>
      </c>
      <c r="Q474" s="30">
        <f>SUBTOTAL(9,Q475:Q477)</f>
        <v>4468127</v>
      </c>
      <c r="R474" s="30">
        <f>SUBTOTAL(9,R475:R477)</f>
        <v>4468127</v>
      </c>
      <c r="T474" s="111">
        <f t="shared" si="198"/>
        <v>0.16089488703852384</v>
      </c>
      <c r="U474" s="110">
        <f t="shared" si="213"/>
        <v>506312</v>
      </c>
      <c r="W474" s="111">
        <f t="shared" si="210"/>
        <v>-3.3120268289834276E-2</v>
      </c>
      <c r="X474" s="110">
        <f t="shared" si="211"/>
        <v>-1000657</v>
      </c>
    </row>
    <row r="475" spans="1:24">
      <c r="A475" t="s">
        <v>648</v>
      </c>
      <c r="B475">
        <v>0</v>
      </c>
      <c r="C475">
        <v>0</v>
      </c>
      <c r="D475">
        <v>0</v>
      </c>
      <c r="E475">
        <v>0</v>
      </c>
      <c r="F475">
        <v>899</v>
      </c>
      <c r="G475">
        <v>1950</v>
      </c>
      <c r="H475">
        <v>7492</v>
      </c>
      <c r="I475">
        <v>1970</v>
      </c>
      <c r="J475">
        <v>657</v>
      </c>
      <c r="K475">
        <v>228</v>
      </c>
      <c r="L475" t="s">
        <v>6</v>
      </c>
      <c r="M475" t="s">
        <v>6</v>
      </c>
      <c r="N475" s="30">
        <v>328</v>
      </c>
      <c r="O475" s="30">
        <v>302</v>
      </c>
      <c r="P475" s="30">
        <v>224</v>
      </c>
      <c r="Q475" s="30">
        <v>0</v>
      </c>
      <c r="R475" s="30">
        <v>0</v>
      </c>
      <c r="T475" s="111" t="e">
        <f t="shared" si="198"/>
        <v>#DIV/0!</v>
      </c>
      <c r="U475" s="110">
        <f t="shared" si="213"/>
        <v>93.857142857142861</v>
      </c>
      <c r="W475" s="111">
        <f t="shared" si="210"/>
        <v>-1</v>
      </c>
      <c r="X475" s="110">
        <f t="shared" si="211"/>
        <v>-657</v>
      </c>
    </row>
    <row r="476" spans="1:24">
      <c r="A476" t="s">
        <v>649</v>
      </c>
      <c r="B476">
        <v>2462300</v>
      </c>
      <c r="C476">
        <v>1924600</v>
      </c>
      <c r="D476">
        <v>339300</v>
      </c>
      <c r="E476">
        <v>2683600</v>
      </c>
      <c r="F476">
        <v>4700000</v>
      </c>
      <c r="G476">
        <v>6700000</v>
      </c>
      <c r="H476">
        <v>6700000</v>
      </c>
      <c r="I476">
        <v>7700000</v>
      </c>
      <c r="J476">
        <v>5468127</v>
      </c>
      <c r="K476">
        <v>3418127</v>
      </c>
      <c r="L476">
        <v>4463682</v>
      </c>
      <c r="M476">
        <v>4468127</v>
      </c>
      <c r="N476" s="30">
        <v>4463682</v>
      </c>
      <c r="O476" s="30">
        <v>4468127</v>
      </c>
      <c r="P476" s="30">
        <v>4468127</v>
      </c>
      <c r="Q476" s="30">
        <v>4468127</v>
      </c>
      <c r="R476" s="30">
        <v>4468127</v>
      </c>
      <c r="T476" s="111">
        <f t="shared" si="198"/>
        <v>0.16087496233723564</v>
      </c>
      <c r="U476" s="110">
        <f t="shared" si="213"/>
        <v>506218.14285714284</v>
      </c>
      <c r="W476" s="111">
        <f t="shared" si="210"/>
        <v>-3.310090735862492E-2</v>
      </c>
      <c r="X476" s="110">
        <f t="shared" si="211"/>
        <v>-1000000</v>
      </c>
    </row>
    <row r="477" spans="1:24">
      <c r="A477" t="s">
        <v>650</v>
      </c>
      <c r="N477" s="30">
        <v>0</v>
      </c>
      <c r="O477" s="30">
        <v>0</v>
      </c>
      <c r="P477" s="30">
        <v>1000000</v>
      </c>
      <c r="Q477" s="30">
        <v>0</v>
      </c>
      <c r="R477" s="30">
        <v>0</v>
      </c>
      <c r="T477" s="111" t="e">
        <f t="shared" ref="T477:T489" si="227">(J477/C477)^(1/7)-1</f>
        <v>#DIV/0!</v>
      </c>
      <c r="U477" s="110">
        <f t="shared" si="213"/>
        <v>0</v>
      </c>
      <c r="W477" s="111" t="e">
        <f t="shared" si="210"/>
        <v>#DIV/0!</v>
      </c>
      <c r="X477" s="110">
        <f t="shared" si="211"/>
        <v>0</v>
      </c>
    </row>
    <row r="478" spans="1:24">
      <c r="A478" s="34"/>
      <c r="B478" s="34"/>
      <c r="C478" s="34"/>
      <c r="D478" s="34"/>
      <c r="E478" s="34"/>
      <c r="F478" s="34"/>
      <c r="G478" s="34"/>
      <c r="H478" s="34"/>
      <c r="I478" s="34"/>
      <c r="J478" s="34"/>
      <c r="K478" s="34"/>
      <c r="L478" s="34"/>
      <c r="M478" s="34"/>
      <c r="N478" s="35"/>
      <c r="O478" s="35"/>
      <c r="P478" s="35"/>
      <c r="Q478" s="35"/>
      <c r="R478" s="35"/>
      <c r="T478" s="111" t="e">
        <f t="shared" si="227"/>
        <v>#DIV/0!</v>
      </c>
      <c r="U478" s="110">
        <f t="shared" si="213"/>
        <v>0</v>
      </c>
      <c r="W478" s="111" t="e">
        <f t="shared" si="210"/>
        <v>#DIV/0!</v>
      </c>
      <c r="X478" s="110">
        <f t="shared" si="211"/>
        <v>0</v>
      </c>
    </row>
    <row r="479" spans="1:24">
      <c r="A479" s="34"/>
      <c r="B479" s="34"/>
      <c r="C479" s="34"/>
      <c r="D479" s="34"/>
      <c r="E479" s="34"/>
      <c r="F479" s="34"/>
      <c r="G479" s="34"/>
      <c r="H479" s="34"/>
      <c r="I479" s="34"/>
      <c r="J479" s="34"/>
      <c r="K479" s="34"/>
      <c r="L479" s="34"/>
      <c r="M479" s="34"/>
      <c r="N479" s="35"/>
      <c r="O479" s="35"/>
      <c r="P479" s="35"/>
      <c r="Q479" s="35"/>
      <c r="R479" s="35"/>
      <c r="T479" s="111" t="e">
        <f t="shared" si="227"/>
        <v>#DIV/0!</v>
      </c>
      <c r="U479" s="110">
        <f t="shared" si="213"/>
        <v>0</v>
      </c>
      <c r="W479" s="111" t="e">
        <f t="shared" si="210"/>
        <v>#DIV/0!</v>
      </c>
      <c r="X479" s="110">
        <f t="shared" si="211"/>
        <v>0</v>
      </c>
    </row>
    <row r="480" spans="1:24">
      <c r="A480" s="24" t="s">
        <v>651</v>
      </c>
      <c r="B480" s="24"/>
      <c r="C480" s="24"/>
      <c r="D480" s="24"/>
      <c r="E480" s="24"/>
      <c r="F480" s="24"/>
      <c r="G480" s="24"/>
      <c r="H480" s="24"/>
      <c r="I480" s="24"/>
      <c r="J480" s="24"/>
      <c r="K480" s="24"/>
      <c r="L480" s="24"/>
      <c r="M480" s="24"/>
      <c r="N480" s="30">
        <f>SUBTOTAL(9,N482:N489)</f>
        <v>34220683</v>
      </c>
      <c r="O480" s="30">
        <f t="shared" ref="O480:R480" si="228">SUBTOTAL(9,O482:O489)</f>
        <v>28457582</v>
      </c>
      <c r="P480" s="30">
        <f t="shared" si="228"/>
        <v>25979891</v>
      </c>
      <c r="Q480" s="30">
        <f t="shared" si="228"/>
        <v>34169435</v>
      </c>
      <c r="R480" s="30">
        <f t="shared" si="228"/>
        <v>38092907</v>
      </c>
      <c r="T480" s="111" t="e">
        <f t="shared" si="227"/>
        <v>#DIV/0!</v>
      </c>
      <c r="U480" s="110">
        <f t="shared" si="213"/>
        <v>0</v>
      </c>
      <c r="W480" s="111" t="e">
        <f t="shared" si="210"/>
        <v>#DIV/0!</v>
      </c>
      <c r="X480" s="110">
        <f t="shared" si="211"/>
        <v>38092907</v>
      </c>
    </row>
    <row r="481" spans="1:24">
      <c r="A481" s="24"/>
      <c r="B481" s="24"/>
      <c r="C481" s="24"/>
      <c r="D481" s="24"/>
      <c r="E481" s="24"/>
      <c r="F481" s="24"/>
      <c r="G481" s="24"/>
      <c r="H481" s="24"/>
      <c r="I481" s="24"/>
      <c r="J481" s="24"/>
      <c r="K481" s="24"/>
      <c r="L481" s="24"/>
      <c r="M481" s="24"/>
      <c r="O481" s="30"/>
      <c r="P481" s="30"/>
      <c r="Q481" s="30"/>
      <c r="R481" s="30"/>
      <c r="T481" s="111" t="e">
        <f t="shared" si="227"/>
        <v>#DIV/0!</v>
      </c>
      <c r="U481" s="110">
        <f t="shared" si="213"/>
        <v>0</v>
      </c>
      <c r="W481" s="111" t="e">
        <f t="shared" si="210"/>
        <v>#DIV/0!</v>
      </c>
      <c r="X481" s="110">
        <f t="shared" si="211"/>
        <v>0</v>
      </c>
    </row>
    <row r="482" spans="1:24">
      <c r="A482" s="24" t="s">
        <v>652</v>
      </c>
      <c r="B482" s="24">
        <f>SUBTOTAL(9,B483:B489)</f>
        <v>21399500</v>
      </c>
      <c r="C482" s="24">
        <f t="shared" ref="C482:M482" si="229">SUBTOTAL(9,C483:C489)</f>
        <v>22364600</v>
      </c>
      <c r="D482" s="24">
        <f t="shared" si="229"/>
        <v>26101900</v>
      </c>
      <c r="E482" s="24">
        <f t="shared" si="229"/>
        <v>29153400</v>
      </c>
      <c r="F482" s="24">
        <f t="shared" si="229"/>
        <v>31764210</v>
      </c>
      <c r="G482" s="24">
        <f t="shared" si="229"/>
        <v>30777747</v>
      </c>
      <c r="H482" s="24">
        <f t="shared" si="229"/>
        <v>40950745</v>
      </c>
      <c r="I482" s="24">
        <f t="shared" si="229"/>
        <v>47580675</v>
      </c>
      <c r="J482" s="24">
        <f t="shared" si="229"/>
        <v>42773607</v>
      </c>
      <c r="K482" s="24">
        <f t="shared" si="229"/>
        <v>38302736</v>
      </c>
      <c r="L482" s="24">
        <f t="shared" si="229"/>
        <v>34220683</v>
      </c>
      <c r="M482" s="24">
        <f t="shared" si="229"/>
        <v>28687581</v>
      </c>
      <c r="N482" s="30">
        <f>SUBTOTAL(9,N484:N489)</f>
        <v>34220683</v>
      </c>
      <c r="O482" s="30">
        <f t="shared" ref="O482:R482" si="230">SUBTOTAL(9,O484:O489)</f>
        <v>28457582</v>
      </c>
      <c r="P482" s="30">
        <f t="shared" si="230"/>
        <v>25979891</v>
      </c>
      <c r="Q482" s="30">
        <f t="shared" si="230"/>
        <v>34169435</v>
      </c>
      <c r="R482" s="30">
        <f t="shared" si="230"/>
        <v>38092907</v>
      </c>
      <c r="T482" s="111">
        <f t="shared" si="227"/>
        <v>9.7060749280755587E-2</v>
      </c>
      <c r="U482" s="110">
        <f t="shared" si="213"/>
        <v>2915572.4285714286</v>
      </c>
      <c r="W482" s="111">
        <f t="shared" si="210"/>
        <v>-1.9130176630614448E-2</v>
      </c>
      <c r="X482" s="110">
        <f t="shared" si="211"/>
        <v>-4680700</v>
      </c>
    </row>
    <row r="483" spans="1:24">
      <c r="A483" s="24"/>
      <c r="B483" s="25">
        <v>221600</v>
      </c>
      <c r="C483" s="25">
        <v>254100</v>
      </c>
      <c r="D483" s="25">
        <v>268900</v>
      </c>
      <c r="E483" s="25">
        <v>293200</v>
      </c>
      <c r="F483" s="25">
        <v>340161</v>
      </c>
      <c r="G483" s="25">
        <v>366245</v>
      </c>
      <c r="H483" s="25">
        <v>0</v>
      </c>
      <c r="I483" s="25">
        <v>0</v>
      </c>
      <c r="J483" s="25">
        <v>0</v>
      </c>
      <c r="K483" s="25">
        <v>0</v>
      </c>
      <c r="L483" s="25">
        <v>0</v>
      </c>
      <c r="M483" s="25">
        <v>0</v>
      </c>
      <c r="N483" s="30"/>
      <c r="O483" s="30"/>
      <c r="P483" s="30"/>
      <c r="Q483" s="30"/>
      <c r="R483" s="30"/>
      <c r="T483" s="111"/>
      <c r="U483" s="110">
        <f t="shared" si="213"/>
        <v>-36300</v>
      </c>
      <c r="W483" s="111" t="e">
        <f t="shared" si="210"/>
        <v>#DIV/0!</v>
      </c>
      <c r="X483" s="110">
        <f t="shared" si="211"/>
        <v>0</v>
      </c>
    </row>
    <row r="484" spans="1:24">
      <c r="A484" t="s">
        <v>653</v>
      </c>
      <c r="B484" s="25">
        <v>3710000</v>
      </c>
      <c r="C484" s="25">
        <v>833900</v>
      </c>
      <c r="D484" s="25">
        <v>0</v>
      </c>
      <c r="E484" s="25">
        <v>0</v>
      </c>
      <c r="F484" s="25">
        <v>0</v>
      </c>
      <c r="G484" s="25">
        <v>0</v>
      </c>
      <c r="H484" s="25">
        <v>1958711</v>
      </c>
      <c r="I484" s="25">
        <v>3773823</v>
      </c>
      <c r="J484" s="25">
        <v>3775373</v>
      </c>
      <c r="K484" s="25">
        <v>3775873</v>
      </c>
      <c r="L484" s="25">
        <v>3775323</v>
      </c>
      <c r="M484" s="25">
        <v>3773723</v>
      </c>
      <c r="N484" s="30">
        <v>3775323</v>
      </c>
      <c r="O484" s="30">
        <v>3773723</v>
      </c>
      <c r="P484" s="30">
        <v>3773523</v>
      </c>
      <c r="Q484" s="30">
        <v>3776323</v>
      </c>
      <c r="R484" s="30">
        <v>3776923</v>
      </c>
      <c r="T484" s="111">
        <f t="shared" si="227"/>
        <v>0.24077281676179529</v>
      </c>
      <c r="U484" s="110">
        <f t="shared" si="213"/>
        <v>420210.42857142858</v>
      </c>
      <c r="W484" s="111">
        <f t="shared" si="210"/>
        <v>6.8414207730960186E-5</v>
      </c>
      <c r="X484" s="110">
        <f t="shared" si="211"/>
        <v>1550</v>
      </c>
    </row>
    <row r="485" spans="1:24">
      <c r="A485" t="s">
        <v>654</v>
      </c>
      <c r="B485" s="25">
        <v>1076300</v>
      </c>
      <c r="C485" s="25">
        <v>2909700</v>
      </c>
      <c r="D485" s="25">
        <v>3456600</v>
      </c>
      <c r="E485" s="25">
        <v>4871200</v>
      </c>
      <c r="F485" s="25">
        <v>3422014</v>
      </c>
      <c r="G485" s="25">
        <v>3258000</v>
      </c>
      <c r="H485" s="25">
        <v>3391022</v>
      </c>
      <c r="I485" s="25">
        <v>3195057</v>
      </c>
      <c r="J485" s="25">
        <v>2880000</v>
      </c>
      <c r="K485" s="25">
        <v>1632989</v>
      </c>
      <c r="L485" s="25">
        <v>1828202</v>
      </c>
      <c r="M485" s="25">
        <v>3097119</v>
      </c>
      <c r="N485" s="30">
        <v>1828202</v>
      </c>
      <c r="O485" s="30">
        <v>3097119</v>
      </c>
      <c r="P485" s="30">
        <v>649681</v>
      </c>
      <c r="Q485" s="30">
        <v>717090</v>
      </c>
      <c r="R485" s="30">
        <v>1938992</v>
      </c>
      <c r="T485" s="111">
        <f t="shared" si="227"/>
        <v>-1.4645962787422917E-3</v>
      </c>
      <c r="U485" s="110">
        <f t="shared" si="213"/>
        <v>-4242.8571428571431</v>
      </c>
      <c r="W485" s="111">
        <f t="shared" si="210"/>
        <v>-6.3810164430014082E-2</v>
      </c>
      <c r="X485" s="110">
        <f t="shared" si="211"/>
        <v>-941008</v>
      </c>
    </row>
    <row r="486" spans="1:24">
      <c r="A486" t="s">
        <v>655</v>
      </c>
      <c r="B486" s="25">
        <v>6247500</v>
      </c>
      <c r="C486" s="25">
        <v>6270200</v>
      </c>
      <c r="D486" s="25">
        <v>9893800</v>
      </c>
      <c r="E486" s="25">
        <v>8301000</v>
      </c>
      <c r="F486" s="25">
        <v>7730374</v>
      </c>
      <c r="G486" s="25">
        <v>10154549</v>
      </c>
      <c r="H486" s="25">
        <v>11763175</v>
      </c>
      <c r="I486" s="25">
        <v>11140501</v>
      </c>
      <c r="J486" s="25">
        <v>9896868</v>
      </c>
      <c r="K486" s="25">
        <v>9352237</v>
      </c>
      <c r="L486" s="25">
        <v>6855875</v>
      </c>
      <c r="M486" s="25">
        <v>7049030</v>
      </c>
      <c r="N486" s="30">
        <v>6855875</v>
      </c>
      <c r="O486" s="30">
        <v>6819031</v>
      </c>
      <c r="P486" s="30">
        <v>6788978</v>
      </c>
      <c r="Q486" s="30">
        <v>6899030</v>
      </c>
      <c r="R486" s="30">
        <v>10600000</v>
      </c>
      <c r="T486" s="111">
        <f t="shared" si="227"/>
        <v>6.737401628759887E-2</v>
      </c>
      <c r="U486" s="110">
        <f t="shared" si="213"/>
        <v>518095.42857142858</v>
      </c>
      <c r="W486" s="111">
        <f t="shared" si="210"/>
        <v>1.1504954998869499E-2</v>
      </c>
      <c r="X486" s="110">
        <f t="shared" si="211"/>
        <v>703132</v>
      </c>
    </row>
    <row r="487" spans="1:24">
      <c r="A487" t="s">
        <v>656</v>
      </c>
      <c r="B487" s="25">
        <v>0</v>
      </c>
      <c r="C487" s="25">
        <v>16800</v>
      </c>
      <c r="D487" s="25">
        <v>0</v>
      </c>
      <c r="E487" s="25">
        <v>425500</v>
      </c>
      <c r="F487" s="25">
        <v>5055379</v>
      </c>
      <c r="G487" s="25">
        <v>5220768</v>
      </c>
      <c r="H487" s="25">
        <v>7168998</v>
      </c>
      <c r="I487" s="25">
        <v>10101847</v>
      </c>
      <c r="J487" s="25">
        <v>8874218</v>
      </c>
      <c r="K487" s="25">
        <v>8759034</v>
      </c>
      <c r="L487" s="25">
        <v>8865954</v>
      </c>
      <c r="M487" s="25">
        <v>8865952</v>
      </c>
      <c r="N487" s="30">
        <v>8865954</v>
      </c>
      <c r="O487" s="30">
        <v>8865952</v>
      </c>
      <c r="P487" s="30">
        <v>8865952</v>
      </c>
      <c r="Q487" s="30">
        <v>8865952</v>
      </c>
      <c r="R487" s="30">
        <v>8865952</v>
      </c>
      <c r="T487" s="111">
        <f t="shared" si="227"/>
        <v>1.4489188924174123</v>
      </c>
      <c r="U487" s="110">
        <f t="shared" si="213"/>
        <v>1265345.4285714286</v>
      </c>
      <c r="W487" s="111">
        <f t="shared" si="210"/>
        <v>-1.5530401174401742E-4</v>
      </c>
      <c r="X487" s="110">
        <f t="shared" si="211"/>
        <v>-8266</v>
      </c>
    </row>
    <row r="488" spans="1:24">
      <c r="A488" t="s">
        <v>657</v>
      </c>
      <c r="B488" s="25">
        <v>9131200</v>
      </c>
      <c r="C488" s="25">
        <v>8396700</v>
      </c>
      <c r="D488" s="25">
        <v>11382500</v>
      </c>
      <c r="E488" s="25">
        <v>13262400</v>
      </c>
      <c r="F488" s="25">
        <v>14016151</v>
      </c>
      <c r="G488" s="25">
        <v>10578055</v>
      </c>
      <c r="H488" s="25">
        <v>14968708</v>
      </c>
      <c r="I488" s="25">
        <v>17695230</v>
      </c>
      <c r="J488" s="25">
        <v>15651481</v>
      </c>
      <c r="K488" s="25">
        <v>13086936</v>
      </c>
      <c r="L488" s="25">
        <v>11936493</v>
      </c>
      <c r="M488" s="25">
        <v>5501757</v>
      </c>
      <c r="N488" s="30">
        <v>11936493</v>
      </c>
      <c r="O488" s="30">
        <v>5501757</v>
      </c>
      <c r="P488" s="30">
        <v>5501757</v>
      </c>
      <c r="Q488" s="30">
        <v>12511040</v>
      </c>
      <c r="R488" s="30">
        <v>12511040</v>
      </c>
      <c r="T488" s="111">
        <f t="shared" si="227"/>
        <v>9.3037991656730101E-2</v>
      </c>
      <c r="U488" s="110">
        <f t="shared" si="213"/>
        <v>1036397.2857142857</v>
      </c>
      <c r="W488" s="111">
        <f t="shared" si="210"/>
        <v>-3.6637665291644694E-2</v>
      </c>
      <c r="X488" s="110">
        <f t="shared" si="211"/>
        <v>-3140441</v>
      </c>
    </row>
    <row r="489" spans="1:24">
      <c r="A489" t="s">
        <v>658</v>
      </c>
      <c r="B489" s="25">
        <v>1012900</v>
      </c>
      <c r="C489" s="25">
        <v>3683200</v>
      </c>
      <c r="D489" s="25">
        <v>1100100</v>
      </c>
      <c r="E489" s="25">
        <v>2000100</v>
      </c>
      <c r="F489" s="25">
        <v>1200131</v>
      </c>
      <c r="G489" s="25">
        <v>1200130</v>
      </c>
      <c r="H489" s="25">
        <v>1700131</v>
      </c>
      <c r="I489" s="25">
        <v>1674217</v>
      </c>
      <c r="J489" s="25">
        <v>1695667</v>
      </c>
      <c r="K489" s="25">
        <v>1695667</v>
      </c>
      <c r="L489" s="25">
        <v>958836</v>
      </c>
      <c r="M489" s="25">
        <v>400000</v>
      </c>
      <c r="N489" s="30">
        <v>958836</v>
      </c>
      <c r="O489" s="30">
        <v>400000</v>
      </c>
      <c r="P489" s="30">
        <v>400000</v>
      </c>
      <c r="Q489" s="30">
        <v>1400000</v>
      </c>
      <c r="R489" s="30">
        <v>400000</v>
      </c>
      <c r="T489" s="111">
        <f t="shared" si="227"/>
        <v>-0.10489577001039896</v>
      </c>
      <c r="U489" s="110">
        <f t="shared" si="213"/>
        <v>-283933.28571428574</v>
      </c>
      <c r="W489" s="111">
        <f t="shared" si="210"/>
        <v>-0.21394445224369729</v>
      </c>
      <c r="X489" s="110">
        <f t="shared" si="211"/>
        <v>-1295667</v>
      </c>
    </row>
    <row r="490" spans="1:24">
      <c r="W490" s="111" t="e">
        <f t="shared" si="210"/>
        <v>#DIV/0!</v>
      </c>
      <c r="X490" s="110">
        <f t="shared" si="211"/>
        <v>0</v>
      </c>
    </row>
    <row r="491" spans="1:24">
      <c r="A491" s="24" t="s">
        <v>12</v>
      </c>
      <c r="B491" s="110">
        <f>SUBTOTAL(9,B7:B489)</f>
        <v>1271678100</v>
      </c>
      <c r="C491" s="110">
        <f t="shared" ref="C491:R491" si="231">SUBTOTAL(9,C7:C489)</f>
        <v>1376308900</v>
      </c>
      <c r="D491" s="110">
        <f t="shared" si="231"/>
        <v>1444485900</v>
      </c>
      <c r="E491" s="110">
        <f t="shared" si="231"/>
        <v>1575963300</v>
      </c>
      <c r="F491" s="110">
        <f t="shared" si="231"/>
        <v>1630701399</v>
      </c>
      <c r="G491" s="110">
        <f t="shared" si="231"/>
        <v>1767440448</v>
      </c>
      <c r="H491" s="110">
        <f t="shared" si="231"/>
        <v>1910433818</v>
      </c>
      <c r="I491" s="110">
        <f t="shared" si="231"/>
        <v>2038808801</v>
      </c>
      <c r="J491" s="110">
        <f t="shared" si="231"/>
        <v>2144142325</v>
      </c>
      <c r="K491" s="110">
        <f t="shared" si="231"/>
        <v>2176658357</v>
      </c>
      <c r="L491" s="110">
        <f t="shared" si="231"/>
        <v>2240467102</v>
      </c>
      <c r="M491" s="110">
        <f t="shared" si="231"/>
        <v>2168177426</v>
      </c>
      <c r="N491" s="110">
        <f t="shared" si="231"/>
        <v>2096962301</v>
      </c>
      <c r="O491" s="110">
        <f t="shared" si="231"/>
        <v>2122771183</v>
      </c>
      <c r="P491" s="110">
        <f t="shared" si="231"/>
        <v>2214362709</v>
      </c>
      <c r="Q491" s="110">
        <f t="shared" si="231"/>
        <v>2535077229</v>
      </c>
      <c r="R491" s="110">
        <f t="shared" si="231"/>
        <v>2493261009</v>
      </c>
      <c r="W491" s="111">
        <f t="shared" si="210"/>
        <v>2.546070371184328E-2</v>
      </c>
      <c r="X491" s="110">
        <f t="shared" si="211"/>
        <v>349118684</v>
      </c>
    </row>
    <row r="492" spans="1:24">
      <c r="B492" s="110"/>
    </row>
    <row r="493" spans="1:24">
      <c r="B493" s="110"/>
    </row>
    <row r="494" spans="1:24">
      <c r="B494" s="110"/>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codeName="Sheet30"/>
  <dimension ref="A1:Q142"/>
  <sheetViews>
    <sheetView workbookViewId="0">
      <pane xSplit="2" ySplit="3" topLeftCell="M4" activePane="bottomRight" state="frozen"/>
      <selection pane="topRight" activeCell="D1" sqref="D1"/>
      <selection pane="bottomLeft" activeCell="A4" sqref="A4"/>
      <selection pane="bottomRight" activeCell="Q34" sqref="Q34"/>
    </sheetView>
  </sheetViews>
  <sheetFormatPr defaultRowHeight="12.75"/>
  <cols>
    <col min="1" max="1" width="4" bestFit="1" customWidth="1"/>
    <col min="2" max="2" width="35.140625" customWidth="1"/>
    <col min="3" max="12" width="14" customWidth="1"/>
    <col min="13" max="17" width="14" bestFit="1" customWidth="1"/>
  </cols>
  <sheetData>
    <row r="1" spans="1:17">
      <c r="B1" t="s">
        <v>126</v>
      </c>
      <c r="J1" s="106"/>
      <c r="K1" s="106"/>
      <c r="L1" s="106"/>
      <c r="N1" s="110"/>
      <c r="O1" s="110"/>
      <c r="P1" s="110"/>
      <c r="Q1" s="110"/>
    </row>
    <row r="2" spans="1:17">
      <c r="B2" s="25" t="s">
        <v>829</v>
      </c>
      <c r="C2" s="25"/>
      <c r="D2" s="121"/>
      <c r="E2" s="121"/>
      <c r="F2" s="121"/>
      <c r="G2" s="25"/>
      <c r="H2" s="121"/>
      <c r="I2" s="122"/>
      <c r="J2" s="121"/>
      <c r="K2" s="25"/>
      <c r="L2" s="25"/>
      <c r="M2" s="110"/>
      <c r="N2" s="110"/>
      <c r="O2" s="110"/>
      <c r="P2" s="110"/>
      <c r="Q2" s="110"/>
    </row>
    <row r="3" spans="1:17">
      <c r="B3" s="25" t="s">
        <v>837</v>
      </c>
      <c r="C3" s="119">
        <v>2000</v>
      </c>
      <c r="D3" s="119">
        <v>2001</v>
      </c>
      <c r="E3" s="119">
        <v>2002</v>
      </c>
      <c r="F3" s="119">
        <v>2003</v>
      </c>
      <c r="G3" s="119">
        <v>2004</v>
      </c>
      <c r="H3" s="119">
        <v>2005</v>
      </c>
      <c r="I3" s="119">
        <v>2006</v>
      </c>
      <c r="J3" s="119">
        <v>2007</v>
      </c>
      <c r="K3" s="119">
        <v>2008</v>
      </c>
      <c r="L3" s="119">
        <v>2009</v>
      </c>
      <c r="M3" s="119">
        <v>2010</v>
      </c>
      <c r="N3" s="119">
        <v>2011</v>
      </c>
      <c r="O3" s="119">
        <v>2012</v>
      </c>
      <c r="P3" s="119">
        <v>2013</v>
      </c>
      <c r="Q3" s="119">
        <v>2014</v>
      </c>
    </row>
    <row r="4" spans="1:17">
      <c r="C4" s="119" t="s">
        <v>116</v>
      </c>
      <c r="D4" s="119" t="s">
        <v>116</v>
      </c>
      <c r="E4" s="119" t="s">
        <v>116</v>
      </c>
      <c r="F4" s="119" t="s">
        <v>116</v>
      </c>
      <c r="G4" s="119" t="s">
        <v>116</v>
      </c>
      <c r="H4" s="119" t="s">
        <v>116</v>
      </c>
      <c r="I4" s="119" t="s">
        <v>116</v>
      </c>
      <c r="J4" s="119" t="s">
        <v>116</v>
      </c>
      <c r="K4" s="119" t="s">
        <v>116</v>
      </c>
      <c r="L4" s="119" t="s">
        <v>116</v>
      </c>
      <c r="M4" s="119" t="s">
        <v>116</v>
      </c>
      <c r="N4" s="119" t="s">
        <v>116</v>
      </c>
      <c r="O4" s="119" t="s">
        <v>116</v>
      </c>
      <c r="P4" s="119" t="s">
        <v>117</v>
      </c>
      <c r="Q4" s="119" t="s">
        <v>127</v>
      </c>
    </row>
    <row r="5" spans="1:17">
      <c r="A5">
        <v>1</v>
      </c>
      <c r="B5" s="24" t="s">
        <v>180</v>
      </c>
      <c r="C5" s="117">
        <f t="shared" ref="C5:J5" si="0">SUBTOTAL(9,C6:C140)</f>
        <v>1233036391</v>
      </c>
      <c r="D5" s="117">
        <f t="shared" si="0"/>
        <v>1333156600</v>
      </c>
      <c r="E5" s="117">
        <f t="shared" si="0"/>
        <v>1432436800</v>
      </c>
      <c r="F5" s="117">
        <f t="shared" si="0"/>
        <v>1501944100</v>
      </c>
      <c r="G5" s="117">
        <f t="shared" si="0"/>
        <v>1632720020</v>
      </c>
      <c r="H5" s="117">
        <f t="shared" si="0"/>
        <v>1770677030</v>
      </c>
      <c r="I5" s="117">
        <f t="shared" si="0"/>
        <v>1895888258</v>
      </c>
      <c r="J5" s="117">
        <f t="shared" si="0"/>
        <v>2065510420</v>
      </c>
      <c r="K5" s="117">
        <f t="shared" ref="K5:Q5" si="1">SUBTOTAL(9,K6:K140)</f>
        <v>2124051492</v>
      </c>
      <c r="L5" s="117">
        <f t="shared" si="1"/>
        <v>2175291611</v>
      </c>
      <c r="M5" s="117">
        <f t="shared" si="1"/>
        <v>2168574547</v>
      </c>
      <c r="N5" s="117">
        <f t="shared" si="1"/>
        <v>2193749550</v>
      </c>
      <c r="O5" s="117">
        <f t="shared" si="1"/>
        <v>2212837308</v>
      </c>
      <c r="P5" s="117">
        <f t="shared" si="1"/>
        <v>2344132308</v>
      </c>
      <c r="Q5" s="117">
        <f t="shared" si="1"/>
        <v>2427584514</v>
      </c>
    </row>
    <row r="6" spans="1:17">
      <c r="A6">
        <f>A5+1</f>
        <v>2</v>
      </c>
      <c r="B6" s="24" t="s">
        <v>831</v>
      </c>
      <c r="C6" s="117">
        <f t="shared" ref="C6:D6" si="2">SUBTOTAL(9,C7:C10)</f>
        <v>897412605</v>
      </c>
      <c r="D6" s="117">
        <f t="shared" si="2"/>
        <v>988000900</v>
      </c>
      <c r="E6" s="117">
        <f t="shared" ref="E6" si="3">SUBTOTAL(9,E7:E10)</f>
        <v>1081428700</v>
      </c>
      <c r="F6" s="117">
        <f t="shared" ref="F6" si="4">SUBTOTAL(9,F7:F10)</f>
        <v>1168875300</v>
      </c>
      <c r="G6" s="117">
        <f t="shared" ref="G6:Q6" si="5">SUBTOTAL(9,G7:G10)</f>
        <v>1240850321</v>
      </c>
      <c r="H6" s="117">
        <f t="shared" si="5"/>
        <v>1322374187</v>
      </c>
      <c r="I6" s="117">
        <f t="shared" si="5"/>
        <v>1431337820</v>
      </c>
      <c r="J6" s="117">
        <f t="shared" si="5"/>
        <v>1533218089</v>
      </c>
      <c r="K6" s="117">
        <f t="shared" si="5"/>
        <v>1586600722</v>
      </c>
      <c r="L6" s="117">
        <f t="shared" si="5"/>
        <v>1626600722</v>
      </c>
      <c r="M6" s="117">
        <f t="shared" si="5"/>
        <v>1626600722</v>
      </c>
      <c r="N6" s="117">
        <f t="shared" si="5"/>
        <v>1611590477</v>
      </c>
      <c r="O6" s="117">
        <f t="shared" si="5"/>
        <v>1611434722</v>
      </c>
      <c r="P6" s="117">
        <f t="shared" si="5"/>
        <v>1683922285</v>
      </c>
      <c r="Q6" s="117">
        <f t="shared" si="5"/>
        <v>1776301373</v>
      </c>
    </row>
    <row r="7" spans="1:17">
      <c r="A7">
        <f t="shared" ref="A7:A82" si="6">A6+1</f>
        <v>3</v>
      </c>
      <c r="B7" s="24" t="s">
        <v>181</v>
      </c>
      <c r="C7" s="117">
        <f t="shared" ref="C7:D7" si="7">SUBTOTAL(9,C8:C10)</f>
        <v>897412605</v>
      </c>
      <c r="D7" s="117">
        <f t="shared" si="7"/>
        <v>988000900</v>
      </c>
      <c r="E7" s="117">
        <f t="shared" ref="E7" si="8">SUBTOTAL(9,E8:E10)</f>
        <v>1081428700</v>
      </c>
      <c r="F7" s="117">
        <f t="shared" ref="F7" si="9">SUBTOTAL(9,F8:F10)</f>
        <v>1168875300</v>
      </c>
      <c r="G7" s="117">
        <f t="shared" ref="G7:Q7" si="10">SUBTOTAL(9,G8:G10)</f>
        <v>1240850321</v>
      </c>
      <c r="H7" s="117">
        <f t="shared" si="10"/>
        <v>1322374187</v>
      </c>
      <c r="I7" s="117">
        <f t="shared" si="10"/>
        <v>1431337820</v>
      </c>
      <c r="J7" s="117">
        <f t="shared" si="10"/>
        <v>1533218089</v>
      </c>
      <c r="K7" s="117">
        <f t="shared" si="10"/>
        <v>1586600722</v>
      </c>
      <c r="L7" s="117">
        <f t="shared" si="10"/>
        <v>1626600722</v>
      </c>
      <c r="M7" s="117">
        <f t="shared" si="10"/>
        <v>1626600722</v>
      </c>
      <c r="N7" s="117">
        <f t="shared" si="10"/>
        <v>1611590477</v>
      </c>
      <c r="O7" s="117">
        <f t="shared" si="10"/>
        <v>1611434722</v>
      </c>
      <c r="P7" s="117">
        <f t="shared" si="10"/>
        <v>1683922285</v>
      </c>
      <c r="Q7" s="117">
        <f t="shared" si="10"/>
        <v>1776301373</v>
      </c>
    </row>
    <row r="8" spans="1:17" ht="15">
      <c r="A8">
        <f t="shared" si="6"/>
        <v>4</v>
      </c>
      <c r="B8" t="s">
        <v>182</v>
      </c>
      <c r="C8" s="124">
        <v>897412605</v>
      </c>
      <c r="D8" s="30">
        <v>988000900</v>
      </c>
      <c r="E8" s="30">
        <v>1079911800</v>
      </c>
      <c r="F8" s="30">
        <v>1168875300</v>
      </c>
      <c r="G8" s="30">
        <v>1240850321</v>
      </c>
      <c r="H8" s="30">
        <v>1322374187</v>
      </c>
      <c r="I8" s="30">
        <v>1431337820</v>
      </c>
      <c r="J8" s="30">
        <v>1533218089</v>
      </c>
      <c r="K8" s="30">
        <v>1586600722</v>
      </c>
      <c r="L8" s="30">
        <v>1626600722</v>
      </c>
      <c r="M8" s="30">
        <v>1626600722</v>
      </c>
      <c r="N8" s="30">
        <v>1610334722</v>
      </c>
      <c r="O8" s="30">
        <v>1610834722</v>
      </c>
      <c r="P8" s="30">
        <v>1683322285</v>
      </c>
      <c r="Q8" s="30">
        <v>1775701373</v>
      </c>
    </row>
    <row r="9" spans="1:17">
      <c r="A9">
        <f t="shared" si="6"/>
        <v>5</v>
      </c>
      <c r="B9" t="s">
        <v>183</v>
      </c>
      <c r="C9" s="106"/>
      <c r="G9" s="30"/>
      <c r="H9" s="30"/>
      <c r="I9" s="30"/>
      <c r="M9" s="30">
        <v>0</v>
      </c>
      <c r="N9" s="30">
        <v>0</v>
      </c>
      <c r="O9" s="30">
        <v>600000</v>
      </c>
      <c r="P9" s="30">
        <v>600000</v>
      </c>
      <c r="Q9" s="30">
        <v>600000</v>
      </c>
    </row>
    <row r="10" spans="1:17">
      <c r="A10">
        <f t="shared" si="6"/>
        <v>6</v>
      </c>
      <c r="B10" t="s">
        <v>184</v>
      </c>
      <c r="C10" s="106"/>
      <c r="D10">
        <v>0</v>
      </c>
      <c r="E10" s="30">
        <v>1516900</v>
      </c>
      <c r="F10">
        <v>0</v>
      </c>
      <c r="G10" s="30"/>
      <c r="H10" s="30"/>
      <c r="I10" s="30"/>
      <c r="M10" s="30">
        <v>0</v>
      </c>
      <c r="N10" s="30">
        <v>1255755</v>
      </c>
      <c r="O10" s="30">
        <v>0</v>
      </c>
      <c r="P10" s="30">
        <v>0</v>
      </c>
      <c r="Q10" s="30">
        <v>0</v>
      </c>
    </row>
    <row r="11" spans="1:17">
      <c r="A11">
        <f t="shared" si="6"/>
        <v>7</v>
      </c>
      <c r="B11" s="24" t="s">
        <v>830</v>
      </c>
      <c r="C11" s="117">
        <f t="shared" ref="C11:F11" si="11">SUBTOTAL(9,C12:C56)</f>
        <v>289392062</v>
      </c>
      <c r="D11" s="117">
        <f t="shared" si="11"/>
        <v>316908400</v>
      </c>
      <c r="E11" s="117">
        <f t="shared" si="11"/>
        <v>319445400</v>
      </c>
      <c r="F11" s="117">
        <f t="shared" si="11"/>
        <v>298424800</v>
      </c>
      <c r="G11" s="117">
        <f t="shared" ref="G11:Q11" si="12">SUBTOTAL(9,G12:G56)</f>
        <v>315078030</v>
      </c>
      <c r="H11" s="117">
        <f t="shared" si="12"/>
        <v>365591151</v>
      </c>
      <c r="I11" s="117">
        <f t="shared" si="12"/>
        <v>380759387</v>
      </c>
      <c r="J11" s="117">
        <f t="shared" si="12"/>
        <v>439670043</v>
      </c>
      <c r="K11" s="117">
        <f t="shared" si="12"/>
        <v>443540549</v>
      </c>
      <c r="L11" s="117">
        <f t="shared" si="12"/>
        <v>448024893</v>
      </c>
      <c r="M11" s="117">
        <f t="shared" si="12"/>
        <v>400431093</v>
      </c>
      <c r="N11" s="117">
        <f t="shared" si="12"/>
        <v>450198583</v>
      </c>
      <c r="O11" s="117">
        <f t="shared" si="12"/>
        <v>478390365</v>
      </c>
      <c r="P11" s="117">
        <f t="shared" si="12"/>
        <v>544869478</v>
      </c>
      <c r="Q11" s="117">
        <f t="shared" si="12"/>
        <v>548186877</v>
      </c>
    </row>
    <row r="12" spans="1:17">
      <c r="A12">
        <f t="shared" si="6"/>
        <v>8</v>
      </c>
      <c r="B12" s="24" t="s">
        <v>186</v>
      </c>
      <c r="C12" s="117">
        <f t="shared" ref="C12:F12" si="13">SUBTOTAL(9,C13:C14)</f>
        <v>97745152</v>
      </c>
      <c r="D12" s="117">
        <f t="shared" si="13"/>
        <v>103934400</v>
      </c>
      <c r="E12" s="117">
        <f t="shared" si="13"/>
        <v>104422300</v>
      </c>
      <c r="F12" s="117">
        <f t="shared" si="13"/>
        <v>108484600</v>
      </c>
      <c r="G12" s="117">
        <f t="shared" ref="G12:M12" si="14">SUBTOTAL(9,G13:G14)</f>
        <v>120800001</v>
      </c>
      <c r="H12" s="117">
        <f t="shared" si="14"/>
        <v>141588156</v>
      </c>
      <c r="I12" s="117">
        <f t="shared" si="14"/>
        <v>150848905</v>
      </c>
      <c r="J12" s="117">
        <f t="shared" si="14"/>
        <v>166068926</v>
      </c>
      <c r="K12" s="117">
        <f t="shared" si="14"/>
        <v>155185870</v>
      </c>
      <c r="L12" s="117">
        <f t="shared" si="14"/>
        <v>147449587</v>
      </c>
      <c r="M12" s="117">
        <f t="shared" si="14"/>
        <v>144856335</v>
      </c>
      <c r="N12" s="117">
        <f t="shared" ref="N12:Q12" si="15">SUBTOTAL(9,N13:N14)</f>
        <v>152174593</v>
      </c>
      <c r="O12" s="117">
        <f t="shared" si="15"/>
        <v>158278002</v>
      </c>
      <c r="P12" s="117">
        <f t="shared" si="15"/>
        <v>160842492</v>
      </c>
      <c r="Q12" s="117">
        <f t="shared" si="15"/>
        <v>164059342</v>
      </c>
    </row>
    <row r="13" spans="1:17" ht="15">
      <c r="A13">
        <f t="shared" si="6"/>
        <v>9</v>
      </c>
      <c r="B13" t="s">
        <v>187</v>
      </c>
      <c r="C13" s="124">
        <v>97745152</v>
      </c>
      <c r="D13" s="106">
        <v>103934400</v>
      </c>
      <c r="E13" s="106">
        <v>104422300</v>
      </c>
      <c r="F13" s="106">
        <v>108484600</v>
      </c>
      <c r="G13" s="30">
        <v>120800001</v>
      </c>
      <c r="H13" s="30">
        <v>141588156</v>
      </c>
      <c r="I13" s="30">
        <v>150848905</v>
      </c>
      <c r="J13" s="30">
        <v>153581523</v>
      </c>
      <c r="K13" s="30">
        <v>155185870</v>
      </c>
      <c r="L13" s="30">
        <v>147449587</v>
      </c>
      <c r="M13" s="30">
        <v>144856335</v>
      </c>
      <c r="N13" s="30">
        <v>152174593</v>
      </c>
      <c r="O13" s="30">
        <v>158278002</v>
      </c>
      <c r="P13" s="30">
        <v>160842492</v>
      </c>
      <c r="Q13" s="30">
        <v>164059342</v>
      </c>
    </row>
    <row r="14" spans="1:17">
      <c r="B14" s="25" t="s">
        <v>838</v>
      </c>
      <c r="C14" s="106"/>
      <c r="G14" s="30">
        <v>0</v>
      </c>
      <c r="H14" s="30">
        <v>0</v>
      </c>
      <c r="I14" s="30">
        <v>0</v>
      </c>
      <c r="J14" s="120">
        <v>12487403</v>
      </c>
      <c r="K14" s="120" t="s">
        <v>4</v>
      </c>
      <c r="L14" s="120" t="s">
        <v>4</v>
      </c>
      <c r="M14" s="30">
        <v>0</v>
      </c>
      <c r="N14" s="30">
        <v>0</v>
      </c>
      <c r="O14" s="30">
        <v>0</v>
      </c>
      <c r="P14" s="30">
        <v>0</v>
      </c>
      <c r="Q14" s="30">
        <v>0</v>
      </c>
    </row>
    <row r="15" spans="1:17" ht="14.25">
      <c r="A15">
        <f>A13+1</f>
        <v>10</v>
      </c>
      <c r="B15" s="24" t="s">
        <v>188</v>
      </c>
      <c r="C15" s="126">
        <v>179092729</v>
      </c>
      <c r="D15" s="117">
        <f t="shared" ref="D15:F15" si="16">SUBTOTAL(9,D16:D25)</f>
        <v>180611400</v>
      </c>
      <c r="E15" s="117">
        <f t="shared" si="16"/>
        <v>179250500</v>
      </c>
      <c r="F15" s="117">
        <f t="shared" si="16"/>
        <v>170146100</v>
      </c>
      <c r="G15" s="117">
        <f>SUBTOTAL(9,G16:G25)</f>
        <v>173242151</v>
      </c>
      <c r="H15" s="117">
        <f t="shared" ref="H15:Q15" si="17">SUBTOTAL(9,H16:H25)</f>
        <v>201024859</v>
      </c>
      <c r="I15" s="117">
        <f t="shared" si="17"/>
        <v>203089271</v>
      </c>
      <c r="J15" s="117">
        <f t="shared" si="17"/>
        <v>243387337</v>
      </c>
      <c r="K15" s="117">
        <f t="shared" si="17"/>
        <v>248983478</v>
      </c>
      <c r="L15" s="117">
        <f t="shared" si="17"/>
        <v>275653189</v>
      </c>
      <c r="M15" s="117">
        <f t="shared" si="17"/>
        <v>233755768</v>
      </c>
      <c r="N15" s="117">
        <f t="shared" si="17"/>
        <v>275847626</v>
      </c>
      <c r="O15" s="117">
        <f t="shared" si="17"/>
        <v>291130238</v>
      </c>
      <c r="P15" s="117">
        <f t="shared" si="17"/>
        <v>353031246</v>
      </c>
      <c r="Q15" s="117">
        <f t="shared" si="17"/>
        <v>353031246</v>
      </c>
    </row>
    <row r="16" spans="1:17">
      <c r="A16">
        <f t="shared" si="6"/>
        <v>11</v>
      </c>
      <c r="B16" t="s">
        <v>189</v>
      </c>
      <c r="C16" s="106"/>
      <c r="D16" s="106">
        <v>140120400</v>
      </c>
      <c r="E16" s="106">
        <v>142452800</v>
      </c>
      <c r="F16" s="106">
        <v>136323900</v>
      </c>
      <c r="G16" s="30">
        <v>139338935</v>
      </c>
      <c r="H16" s="30">
        <v>162392405</v>
      </c>
      <c r="I16" s="30">
        <v>158933309</v>
      </c>
      <c r="J16" s="30">
        <v>188643880</v>
      </c>
      <c r="K16" s="30">
        <v>191378106</v>
      </c>
      <c r="L16" s="30">
        <v>214680283</v>
      </c>
      <c r="M16" s="30">
        <v>179971938</v>
      </c>
      <c r="N16" s="30">
        <v>213737655</v>
      </c>
      <c r="O16" s="30">
        <v>224496925</v>
      </c>
      <c r="P16" s="30">
        <v>259966186</v>
      </c>
      <c r="Q16" s="30">
        <v>259966186</v>
      </c>
    </row>
    <row r="17" spans="1:17">
      <c r="A17">
        <f t="shared" si="6"/>
        <v>12</v>
      </c>
      <c r="B17" t="s">
        <v>190</v>
      </c>
      <c r="C17" s="106"/>
      <c r="D17" s="106">
        <v>2649900</v>
      </c>
      <c r="E17" s="106">
        <v>2700300</v>
      </c>
      <c r="F17" s="106">
        <v>2934000</v>
      </c>
      <c r="G17" s="30">
        <v>2951775</v>
      </c>
      <c r="H17" s="30">
        <v>2510998</v>
      </c>
      <c r="I17" s="30">
        <v>2501547</v>
      </c>
      <c r="J17" s="30">
        <v>4032729</v>
      </c>
      <c r="K17" s="30">
        <v>4075882</v>
      </c>
      <c r="L17" s="30">
        <v>4537782</v>
      </c>
      <c r="M17" s="30">
        <v>0</v>
      </c>
      <c r="N17" s="30">
        <v>755138</v>
      </c>
      <c r="O17" s="30">
        <v>0</v>
      </c>
      <c r="P17" s="30">
        <v>4196450</v>
      </c>
      <c r="Q17" s="30">
        <v>4196450</v>
      </c>
    </row>
    <row r="18" spans="1:17">
      <c r="A18">
        <f t="shared" si="6"/>
        <v>13</v>
      </c>
      <c r="B18" t="s">
        <v>191</v>
      </c>
      <c r="C18" s="106"/>
      <c r="D18" s="106">
        <v>1730500</v>
      </c>
      <c r="E18" s="106">
        <v>1763400</v>
      </c>
      <c r="F18" s="106">
        <v>1557300</v>
      </c>
      <c r="G18" s="30">
        <v>1566759</v>
      </c>
      <c r="H18" s="30">
        <v>1670816</v>
      </c>
      <c r="I18" s="30">
        <v>1664528</v>
      </c>
      <c r="J18" s="30">
        <v>1769446</v>
      </c>
      <c r="K18" s="30">
        <v>1788381</v>
      </c>
      <c r="L18" s="30">
        <v>1914353</v>
      </c>
      <c r="M18" s="30">
        <v>1943058</v>
      </c>
      <c r="N18" s="30">
        <v>2363512</v>
      </c>
      <c r="O18" s="30">
        <v>2404295</v>
      </c>
      <c r="P18" s="30">
        <v>2787598</v>
      </c>
      <c r="Q18" s="30">
        <v>2787598</v>
      </c>
    </row>
    <row r="19" spans="1:17">
      <c r="A19">
        <f t="shared" si="6"/>
        <v>14</v>
      </c>
      <c r="B19" t="s">
        <v>192</v>
      </c>
      <c r="C19" s="106"/>
      <c r="D19" s="106">
        <v>1297900</v>
      </c>
      <c r="E19" s="106">
        <v>1278500</v>
      </c>
      <c r="F19" s="106">
        <v>1175300</v>
      </c>
      <c r="G19" s="30">
        <v>1175070</v>
      </c>
      <c r="H19" s="30">
        <v>1829942</v>
      </c>
      <c r="I19" s="30">
        <v>1823054</v>
      </c>
      <c r="J19" s="30">
        <v>1890091</v>
      </c>
      <c r="K19" s="30">
        <v>1910316</v>
      </c>
      <c r="L19" s="30">
        <v>2067501</v>
      </c>
      <c r="M19" s="30">
        <v>2098503</v>
      </c>
      <c r="N19" s="30">
        <v>2701156</v>
      </c>
      <c r="O19" s="30">
        <v>2747766</v>
      </c>
      <c r="P19" s="30">
        <v>3958389</v>
      </c>
      <c r="Q19" s="30">
        <v>3958389</v>
      </c>
    </row>
    <row r="20" spans="1:17">
      <c r="A20">
        <f t="shared" si="6"/>
        <v>15</v>
      </c>
      <c r="B20" t="s">
        <v>193</v>
      </c>
      <c r="C20" s="106"/>
      <c r="D20" s="106">
        <v>14709600</v>
      </c>
      <c r="E20" s="106">
        <v>14989100</v>
      </c>
      <c r="F20" s="106">
        <v>14495500</v>
      </c>
      <c r="G20" s="30">
        <v>14453356</v>
      </c>
      <c r="H20" s="30">
        <v>16230786</v>
      </c>
      <c r="I20" s="30">
        <v>20132857</v>
      </c>
      <c r="J20" s="30">
        <v>21876793</v>
      </c>
      <c r="K20" s="30">
        <v>22110890</v>
      </c>
      <c r="L20" s="30">
        <v>25039736</v>
      </c>
      <c r="M20" s="30">
        <v>25531783</v>
      </c>
      <c r="N20" s="30">
        <v>31642115</v>
      </c>
      <c r="O20" s="30">
        <v>32188110</v>
      </c>
      <c r="P20" s="30">
        <v>38022830</v>
      </c>
      <c r="Q20" s="30">
        <v>38022830</v>
      </c>
    </row>
    <row r="21" spans="1:17">
      <c r="A21">
        <f t="shared" si="6"/>
        <v>16</v>
      </c>
      <c r="B21" t="s">
        <v>194</v>
      </c>
      <c r="C21" s="106"/>
      <c r="D21" s="106">
        <v>2206400</v>
      </c>
      <c r="E21" s="106">
        <v>2248400</v>
      </c>
      <c r="F21" s="106">
        <v>1684600</v>
      </c>
      <c r="G21" s="30">
        <v>1684266</v>
      </c>
      <c r="H21" s="30">
        <v>1273003</v>
      </c>
      <c r="I21" s="30">
        <v>1624896</v>
      </c>
      <c r="J21" s="30">
        <v>2372667</v>
      </c>
      <c r="K21" s="30">
        <v>2398056</v>
      </c>
      <c r="L21" s="30">
        <v>2603520</v>
      </c>
      <c r="M21" s="30">
        <v>2642558</v>
      </c>
      <c r="N21" s="30">
        <v>3038801</v>
      </c>
      <c r="O21" s="30">
        <v>3091236</v>
      </c>
      <c r="P21" s="30">
        <v>1449551</v>
      </c>
      <c r="Q21" s="30">
        <v>1449551</v>
      </c>
    </row>
    <row r="22" spans="1:17">
      <c r="A22">
        <f t="shared" si="6"/>
        <v>17</v>
      </c>
      <c r="B22" t="s">
        <v>195</v>
      </c>
      <c r="C22" s="106"/>
      <c r="D22" s="106">
        <v>8796200</v>
      </c>
      <c r="E22" s="106">
        <v>8958400</v>
      </c>
      <c r="F22" s="106">
        <v>7578000</v>
      </c>
      <c r="G22" s="30">
        <v>7638997</v>
      </c>
      <c r="H22" s="30">
        <v>8115393</v>
      </c>
      <c r="I22" s="30">
        <v>8441532</v>
      </c>
      <c r="J22" s="30">
        <v>9812385</v>
      </c>
      <c r="K22" s="30">
        <v>9917385</v>
      </c>
      <c r="L22" s="30">
        <v>10605515</v>
      </c>
      <c r="M22" s="30">
        <v>10842264</v>
      </c>
      <c r="N22" s="30">
        <v>13264606</v>
      </c>
      <c r="O22" s="30">
        <v>13493491</v>
      </c>
      <c r="P22" s="30">
        <v>15610546</v>
      </c>
      <c r="Q22" s="30">
        <v>15610546</v>
      </c>
    </row>
    <row r="23" spans="1:17">
      <c r="A23">
        <f t="shared" si="6"/>
        <v>18</v>
      </c>
      <c r="B23" t="s">
        <v>196</v>
      </c>
      <c r="C23" s="106"/>
      <c r="D23" s="106">
        <v>8729300</v>
      </c>
      <c r="E23" s="106">
        <v>4562100</v>
      </c>
      <c r="F23" s="106">
        <v>4397500</v>
      </c>
      <c r="G23" s="30">
        <v>4432993</v>
      </c>
      <c r="H23" s="30">
        <v>7001516</v>
      </c>
      <c r="I23" s="30">
        <v>7886690</v>
      </c>
      <c r="J23" s="30">
        <v>12426340</v>
      </c>
      <c r="K23" s="30">
        <v>14876077</v>
      </c>
      <c r="L23" s="30">
        <v>13745054</v>
      </c>
      <c r="M23" s="30">
        <v>10453637</v>
      </c>
      <c r="N23" s="30">
        <v>7862294</v>
      </c>
      <c r="O23" s="30">
        <v>12217743</v>
      </c>
      <c r="P23" s="30">
        <v>26036161</v>
      </c>
      <c r="Q23" s="30">
        <v>26036161</v>
      </c>
    </row>
    <row r="24" spans="1:17">
      <c r="A24">
        <f t="shared" si="6"/>
        <v>19</v>
      </c>
      <c r="B24" t="s">
        <v>197</v>
      </c>
      <c r="C24" s="106"/>
      <c r="D24" s="106">
        <v>371200</v>
      </c>
      <c r="E24" s="106">
        <v>297500</v>
      </c>
      <c r="F24" s="106">
        <v>0</v>
      </c>
      <c r="G24" s="30">
        <v>0</v>
      </c>
      <c r="H24" s="30">
        <v>0</v>
      </c>
      <c r="I24" s="30">
        <v>0</v>
      </c>
      <c r="J24" s="30">
        <v>563006</v>
      </c>
      <c r="K24" s="30">
        <v>528385</v>
      </c>
      <c r="L24" s="30">
        <v>459445</v>
      </c>
      <c r="M24" s="30">
        <v>272027</v>
      </c>
      <c r="N24" s="30">
        <v>482349</v>
      </c>
      <c r="O24" s="30">
        <v>490672</v>
      </c>
      <c r="P24" s="30">
        <v>1003535</v>
      </c>
      <c r="Q24" s="30">
        <v>1003535</v>
      </c>
    </row>
    <row r="25" spans="1:17">
      <c r="B25" s="25" t="s">
        <v>852</v>
      </c>
      <c r="D25">
        <v>0</v>
      </c>
      <c r="E25">
        <v>0</v>
      </c>
      <c r="F25">
        <v>0</v>
      </c>
      <c r="G25" s="30">
        <v>0</v>
      </c>
      <c r="H25" s="30">
        <v>0</v>
      </c>
      <c r="I25" s="30">
        <v>80858</v>
      </c>
      <c r="J25" s="30"/>
      <c r="K25" s="30"/>
      <c r="L25" s="30"/>
      <c r="M25" s="30"/>
      <c r="N25" s="30"/>
      <c r="O25" s="30"/>
      <c r="P25" s="30"/>
      <c r="Q25" s="30"/>
    </row>
    <row r="26" spans="1:17">
      <c r="A26" t="e">
        <f>#REF!+1</f>
        <v>#REF!</v>
      </c>
      <c r="B26" s="24" t="s">
        <v>198</v>
      </c>
      <c r="C26" s="117">
        <f>SUBTOTAL(9,C27:C30)</f>
        <v>0</v>
      </c>
      <c r="D26" s="117">
        <f>SUBTOTAL(9,D27:D33)</f>
        <v>4973400</v>
      </c>
      <c r="E26" s="117">
        <f t="shared" ref="E26:Q26" si="18">SUBTOTAL(9,E27:E33)</f>
        <v>6817500</v>
      </c>
      <c r="F26" s="117">
        <f t="shared" si="18"/>
        <v>198300</v>
      </c>
      <c r="G26" s="117">
        <f t="shared" si="18"/>
        <v>2892642</v>
      </c>
      <c r="H26" s="117">
        <f t="shared" si="18"/>
        <v>1425066</v>
      </c>
      <c r="I26" s="117">
        <f t="shared" si="18"/>
        <v>4605975</v>
      </c>
      <c r="J26" s="117">
        <f t="shared" si="18"/>
        <v>6270988</v>
      </c>
      <c r="K26" s="117">
        <f t="shared" si="18"/>
        <v>13924134</v>
      </c>
      <c r="L26" s="117">
        <f t="shared" si="18"/>
        <v>1681593</v>
      </c>
      <c r="M26" s="117">
        <f t="shared" si="18"/>
        <v>1796173</v>
      </c>
      <c r="N26" s="117">
        <f t="shared" si="18"/>
        <v>2122453</v>
      </c>
      <c r="O26" s="117">
        <f t="shared" si="18"/>
        <v>5923406</v>
      </c>
      <c r="P26" s="117">
        <f t="shared" si="18"/>
        <v>6498589</v>
      </c>
      <c r="Q26" s="117">
        <f t="shared" si="18"/>
        <v>6498589</v>
      </c>
    </row>
    <row r="27" spans="1:17">
      <c r="B27" s="25" t="s">
        <v>843</v>
      </c>
      <c r="C27" s="106"/>
      <c r="D27" s="106">
        <v>2379500</v>
      </c>
      <c r="E27" s="106">
        <v>4011800</v>
      </c>
      <c r="F27" s="106">
        <v>0</v>
      </c>
      <c r="G27" s="30">
        <v>1723435</v>
      </c>
      <c r="H27" s="30">
        <v>0</v>
      </c>
      <c r="I27" s="30">
        <v>3210160</v>
      </c>
      <c r="J27" s="118">
        <v>4705119</v>
      </c>
      <c r="K27" s="118">
        <v>12356086</v>
      </c>
      <c r="L27" s="117"/>
      <c r="M27" s="117"/>
      <c r="N27" s="117"/>
      <c r="O27" s="117"/>
      <c r="P27" s="117"/>
      <c r="Q27" s="117"/>
    </row>
    <row r="28" spans="1:17">
      <c r="A28" t="e">
        <f>A26+1</f>
        <v>#REF!</v>
      </c>
      <c r="B28" t="s">
        <v>199</v>
      </c>
      <c r="G28" s="30">
        <v>1165029</v>
      </c>
      <c r="H28" s="30">
        <v>1417041</v>
      </c>
      <c r="I28" s="30">
        <v>1390552</v>
      </c>
      <c r="J28" s="106">
        <v>1557846</v>
      </c>
      <c r="K28" s="106">
        <v>1558265</v>
      </c>
      <c r="L28" s="106">
        <v>1676643</v>
      </c>
      <c r="M28" s="30">
        <v>1796173</v>
      </c>
      <c r="N28" s="30">
        <v>2122453</v>
      </c>
      <c r="O28" s="30">
        <v>2183501</v>
      </c>
      <c r="P28" s="30">
        <v>2423168</v>
      </c>
      <c r="Q28" s="30">
        <v>2423168</v>
      </c>
    </row>
    <row r="29" spans="1:17">
      <c r="B29" s="25" t="s">
        <v>839</v>
      </c>
      <c r="D29">
        <v>0</v>
      </c>
      <c r="E29">
        <v>3200</v>
      </c>
      <c r="F29">
        <v>4700</v>
      </c>
      <c r="G29" s="30">
        <v>4178</v>
      </c>
      <c r="H29" s="30">
        <v>8025</v>
      </c>
      <c r="I29" s="30">
        <v>5263</v>
      </c>
      <c r="J29" s="106">
        <v>8023</v>
      </c>
      <c r="K29" s="106">
        <v>9783</v>
      </c>
      <c r="L29" s="106">
        <v>4950</v>
      </c>
      <c r="M29" s="30"/>
      <c r="N29" s="30"/>
      <c r="O29" s="30"/>
      <c r="P29" s="30"/>
      <c r="Q29" s="30"/>
    </row>
    <row r="30" spans="1:17">
      <c r="A30" t="e">
        <f>A28+1</f>
        <v>#REF!</v>
      </c>
      <c r="B30" t="s">
        <v>200</v>
      </c>
      <c r="C30" s="106"/>
      <c r="G30">
        <v>0</v>
      </c>
      <c r="H30">
        <v>0</v>
      </c>
      <c r="I30" s="30">
        <v>0</v>
      </c>
      <c r="J30" s="30">
        <v>0</v>
      </c>
      <c r="K30" s="30">
        <v>0</v>
      </c>
      <c r="L30" s="30">
        <v>0</v>
      </c>
      <c r="M30" s="30">
        <v>0</v>
      </c>
      <c r="N30" s="30">
        <v>0</v>
      </c>
      <c r="O30" s="30">
        <v>3739905</v>
      </c>
      <c r="P30" s="30">
        <v>4075421</v>
      </c>
      <c r="Q30" s="30">
        <v>4075421</v>
      </c>
    </row>
    <row r="31" spans="1:17">
      <c r="B31" s="25" t="s">
        <v>857</v>
      </c>
      <c r="C31" s="106"/>
      <c r="D31" s="106">
        <v>1944900</v>
      </c>
      <c r="E31" s="106">
        <v>1920500</v>
      </c>
      <c r="F31" s="106">
        <v>0</v>
      </c>
      <c r="I31" s="30"/>
      <c r="J31" s="30"/>
      <c r="K31" s="30"/>
      <c r="L31" s="30"/>
      <c r="M31" s="30"/>
      <c r="N31" s="30"/>
      <c r="O31" s="30"/>
      <c r="P31" s="30"/>
      <c r="Q31" s="30"/>
    </row>
    <row r="32" spans="1:17">
      <c r="B32" s="25" t="s">
        <v>858</v>
      </c>
      <c r="C32" s="106"/>
      <c r="D32" s="106">
        <v>0</v>
      </c>
      <c r="E32" s="106">
        <v>220700</v>
      </c>
      <c r="F32" s="106">
        <v>193600</v>
      </c>
      <c r="I32" s="30"/>
      <c r="J32" s="30"/>
      <c r="K32" s="30"/>
      <c r="L32" s="30"/>
      <c r="M32" s="30"/>
      <c r="N32" s="30"/>
      <c r="O32" s="30"/>
      <c r="P32" s="30"/>
      <c r="Q32" s="30"/>
    </row>
    <row r="33" spans="1:17">
      <c r="B33" s="25" t="s">
        <v>859</v>
      </c>
      <c r="C33" s="106"/>
      <c r="D33" s="106">
        <v>649000</v>
      </c>
      <c r="E33" s="106">
        <v>661300</v>
      </c>
      <c r="F33" s="106">
        <v>0</v>
      </c>
      <c r="I33" s="30"/>
      <c r="J33" s="30"/>
      <c r="K33" s="30"/>
      <c r="L33" s="30"/>
      <c r="M33" s="30"/>
      <c r="N33" s="30"/>
      <c r="O33" s="30"/>
      <c r="P33" s="30"/>
      <c r="Q33" s="30"/>
    </row>
    <row r="34" spans="1:17">
      <c r="A34" t="e">
        <f>A30+1</f>
        <v>#REF!</v>
      </c>
      <c r="B34" s="24" t="s">
        <v>201</v>
      </c>
      <c r="C34" s="117">
        <f t="shared" ref="C34" si="19">SUBTOTAL(9,C35:C35)</f>
        <v>0</v>
      </c>
      <c r="D34" s="117">
        <f>SUBTOTAL(9,D35:D36)</f>
        <v>1407200</v>
      </c>
      <c r="E34" s="117">
        <f t="shared" ref="E34:Q34" si="20">SUBTOTAL(9,E35:E36)</f>
        <v>1397600</v>
      </c>
      <c r="F34" s="117">
        <f t="shared" si="20"/>
        <v>1302700</v>
      </c>
      <c r="G34" s="117">
        <f t="shared" si="20"/>
        <v>168389</v>
      </c>
      <c r="H34" s="117">
        <f t="shared" si="20"/>
        <v>181249</v>
      </c>
      <c r="I34" s="117">
        <f t="shared" si="20"/>
        <v>111835</v>
      </c>
      <c r="J34" s="117">
        <f t="shared" si="20"/>
        <v>182698</v>
      </c>
      <c r="K34" s="117">
        <f t="shared" si="20"/>
        <v>121502</v>
      </c>
      <c r="L34" s="117">
        <f t="shared" si="20"/>
        <v>130440</v>
      </c>
      <c r="M34" s="117">
        <f t="shared" si="20"/>
        <v>151074</v>
      </c>
      <c r="N34" s="117">
        <f t="shared" si="20"/>
        <v>198029</v>
      </c>
      <c r="O34" s="117">
        <f t="shared" si="20"/>
        <v>266605</v>
      </c>
      <c r="P34" s="117">
        <f t="shared" si="20"/>
        <v>318718</v>
      </c>
      <c r="Q34" s="117">
        <f t="shared" si="20"/>
        <v>318718</v>
      </c>
    </row>
    <row r="35" spans="1:17">
      <c r="A35" t="e">
        <f t="shared" si="6"/>
        <v>#REF!</v>
      </c>
      <c r="B35" t="s">
        <v>202</v>
      </c>
      <c r="D35" s="106">
        <v>179900</v>
      </c>
      <c r="E35" s="106">
        <v>179800</v>
      </c>
      <c r="F35" s="106">
        <v>147700</v>
      </c>
      <c r="G35" s="30">
        <v>168389</v>
      </c>
      <c r="H35" s="30">
        <v>181249</v>
      </c>
      <c r="I35" s="30">
        <v>111835</v>
      </c>
      <c r="J35" s="106">
        <v>182698</v>
      </c>
      <c r="K35" s="106">
        <v>121502</v>
      </c>
      <c r="L35" s="106">
        <v>130440</v>
      </c>
      <c r="M35" s="30">
        <v>151074</v>
      </c>
      <c r="N35" s="30">
        <v>198029</v>
      </c>
      <c r="O35" s="30">
        <v>266605</v>
      </c>
      <c r="P35" s="30">
        <v>318718</v>
      </c>
      <c r="Q35" s="30">
        <v>318718</v>
      </c>
    </row>
    <row r="36" spans="1:17">
      <c r="B36" t="s">
        <v>856</v>
      </c>
      <c r="D36" s="106">
        <v>1227300</v>
      </c>
      <c r="E36" s="106">
        <v>1217800</v>
      </c>
      <c r="F36" s="106">
        <v>1155000</v>
      </c>
      <c r="G36" s="30">
        <v>0</v>
      </c>
      <c r="H36" s="30"/>
      <c r="I36" s="30"/>
      <c r="J36" s="106"/>
      <c r="K36" s="106"/>
      <c r="L36" s="106"/>
      <c r="M36" s="30"/>
      <c r="N36" s="30"/>
      <c r="O36" s="30"/>
      <c r="P36" s="30"/>
      <c r="Q36" s="30"/>
    </row>
    <row r="37" spans="1:17" ht="15">
      <c r="A37" t="e">
        <f>A35+1</f>
        <v>#REF!</v>
      </c>
      <c r="B37" s="24" t="s">
        <v>203</v>
      </c>
      <c r="C37" s="125">
        <v>12506564</v>
      </c>
      <c r="D37" s="117">
        <f t="shared" ref="D37:I37" si="21">SUBTOTAL(9,D38:D40)</f>
        <v>1468600</v>
      </c>
      <c r="E37" s="117">
        <f t="shared" si="21"/>
        <v>1522500</v>
      </c>
      <c r="F37" s="117">
        <f t="shared" si="21"/>
        <v>1226500</v>
      </c>
      <c r="G37" s="117">
        <f t="shared" si="21"/>
        <v>1071657</v>
      </c>
      <c r="H37" s="117">
        <f t="shared" si="21"/>
        <v>751660</v>
      </c>
      <c r="I37" s="117">
        <f t="shared" si="21"/>
        <v>784989</v>
      </c>
      <c r="J37" s="117">
        <f>SUBTOTAL(9,J38:J40)</f>
        <v>856568</v>
      </c>
      <c r="K37" s="117">
        <f>SUBTOTAL(9,K38:K40)</f>
        <v>778373</v>
      </c>
      <c r="L37" s="117">
        <f t="shared" ref="L37:Q37" si="22">SUBTOTAL(9,L39:L40)</f>
        <v>241578</v>
      </c>
      <c r="M37" s="117">
        <f t="shared" si="22"/>
        <v>255509</v>
      </c>
      <c r="N37" s="117">
        <f t="shared" si="22"/>
        <v>217521</v>
      </c>
      <c r="O37" s="117">
        <f t="shared" si="22"/>
        <v>205890</v>
      </c>
      <c r="P37" s="117">
        <f t="shared" si="22"/>
        <v>86467</v>
      </c>
      <c r="Q37" s="117">
        <f t="shared" si="22"/>
        <v>86467</v>
      </c>
    </row>
    <row r="38" spans="1:17">
      <c r="B38" t="s">
        <v>840</v>
      </c>
      <c r="D38" s="106">
        <v>1246000</v>
      </c>
      <c r="E38" s="106">
        <v>1315800</v>
      </c>
      <c r="F38" s="106">
        <v>1045900.0000000001</v>
      </c>
      <c r="G38" s="30">
        <v>882389</v>
      </c>
      <c r="H38" s="30">
        <v>573600</v>
      </c>
      <c r="I38" s="30">
        <v>573600</v>
      </c>
      <c r="J38" s="106">
        <v>573600</v>
      </c>
      <c r="K38" s="106">
        <v>573600</v>
      </c>
      <c r="L38" s="106">
        <v>0</v>
      </c>
      <c r="M38" s="106">
        <v>0</v>
      </c>
      <c r="N38" s="106">
        <v>0</v>
      </c>
      <c r="O38" s="106">
        <v>0</v>
      </c>
      <c r="P38" s="106">
        <v>0</v>
      </c>
      <c r="Q38" s="106">
        <v>0</v>
      </c>
    </row>
    <row r="39" spans="1:17">
      <c r="A39" t="e">
        <f>A37+1</f>
        <v>#REF!</v>
      </c>
      <c r="B39" t="s">
        <v>204</v>
      </c>
      <c r="D39" s="106">
        <v>98900</v>
      </c>
      <c r="E39" s="106">
        <v>101100</v>
      </c>
      <c r="F39" s="106">
        <v>103800</v>
      </c>
      <c r="G39">
        <v>102659</v>
      </c>
      <c r="H39">
        <v>106392</v>
      </c>
      <c r="I39">
        <v>47093</v>
      </c>
      <c r="J39" s="106">
        <v>94438</v>
      </c>
      <c r="K39" s="106">
        <v>95019</v>
      </c>
      <c r="L39" s="106">
        <v>97847</v>
      </c>
      <c r="M39" s="30">
        <v>149644</v>
      </c>
      <c r="N39" s="30">
        <v>103814</v>
      </c>
      <c r="O39" s="30">
        <v>105341</v>
      </c>
      <c r="P39" s="30">
        <v>86467</v>
      </c>
      <c r="Q39" s="30">
        <v>86467</v>
      </c>
    </row>
    <row r="40" spans="1:17">
      <c r="A40" t="e">
        <f t="shared" si="6"/>
        <v>#REF!</v>
      </c>
      <c r="B40" t="s">
        <v>205</v>
      </c>
      <c r="D40" s="106">
        <v>123700</v>
      </c>
      <c r="E40" s="106">
        <v>105600</v>
      </c>
      <c r="F40" s="106">
        <v>76800</v>
      </c>
      <c r="G40">
        <v>86609</v>
      </c>
      <c r="H40">
        <v>71668</v>
      </c>
      <c r="I40">
        <v>164296</v>
      </c>
      <c r="J40" s="106">
        <v>188530</v>
      </c>
      <c r="K40" s="106">
        <v>109754</v>
      </c>
      <c r="L40" s="106">
        <v>143731</v>
      </c>
      <c r="M40" s="30">
        <v>105865</v>
      </c>
      <c r="N40" s="30">
        <v>113707</v>
      </c>
      <c r="O40" s="30">
        <v>100549</v>
      </c>
      <c r="P40" s="30">
        <v>0</v>
      </c>
      <c r="Q40" s="30">
        <v>0</v>
      </c>
    </row>
    <row r="41" spans="1:17">
      <c r="A41" t="e">
        <f t="shared" si="6"/>
        <v>#REF!</v>
      </c>
      <c r="B41" s="24" t="s">
        <v>206</v>
      </c>
      <c r="C41" s="117">
        <f t="shared" ref="C41:I41" si="23">SUBTOTAL(9,C42:C43)</f>
        <v>47617</v>
      </c>
      <c r="D41" s="117">
        <f t="shared" si="23"/>
        <v>129199.99999999999</v>
      </c>
      <c r="E41" s="117">
        <f t="shared" si="23"/>
        <v>192600</v>
      </c>
      <c r="F41" s="117">
        <f t="shared" si="23"/>
        <v>109900</v>
      </c>
      <c r="G41" s="117">
        <f t="shared" si="23"/>
        <v>85889</v>
      </c>
      <c r="H41" s="117">
        <f t="shared" si="23"/>
        <v>58242</v>
      </c>
      <c r="I41" s="117">
        <f t="shared" si="23"/>
        <v>249115</v>
      </c>
      <c r="J41" s="117">
        <f t="shared" ref="J41:Q41" si="24">SUBTOTAL(9,J42:J43)</f>
        <v>397647</v>
      </c>
      <c r="K41" s="117">
        <f t="shared" si="24"/>
        <v>920870</v>
      </c>
      <c r="L41" s="117">
        <f t="shared" si="24"/>
        <v>1002355</v>
      </c>
      <c r="M41" s="117">
        <f t="shared" si="24"/>
        <v>1230901</v>
      </c>
      <c r="N41" s="117">
        <f t="shared" si="24"/>
        <v>1332825</v>
      </c>
      <c r="O41" s="117">
        <f t="shared" si="24"/>
        <v>1152207</v>
      </c>
      <c r="P41" s="117">
        <f t="shared" si="24"/>
        <v>840000</v>
      </c>
      <c r="Q41" s="117">
        <f t="shared" si="24"/>
        <v>940549</v>
      </c>
    </row>
    <row r="42" spans="1:17" ht="15">
      <c r="A42" t="e">
        <f t="shared" si="6"/>
        <v>#REF!</v>
      </c>
      <c r="B42" t="s">
        <v>207</v>
      </c>
      <c r="C42" s="125">
        <v>47617</v>
      </c>
      <c r="D42" s="106">
        <v>129199.99999999999</v>
      </c>
      <c r="E42" s="106">
        <v>192600</v>
      </c>
      <c r="F42" s="106">
        <v>109900</v>
      </c>
      <c r="G42">
        <v>85889</v>
      </c>
      <c r="H42">
        <v>58242</v>
      </c>
      <c r="I42">
        <v>249115</v>
      </c>
      <c r="J42" s="30">
        <v>272866</v>
      </c>
      <c r="K42" s="30">
        <v>187178</v>
      </c>
      <c r="L42" s="30">
        <v>145148</v>
      </c>
      <c r="M42" s="30">
        <v>240016</v>
      </c>
      <c r="N42" s="30">
        <v>357616</v>
      </c>
      <c r="O42" s="30">
        <v>162027</v>
      </c>
      <c r="P42" s="30">
        <v>0</v>
      </c>
      <c r="Q42" s="30">
        <v>100549</v>
      </c>
    </row>
    <row r="43" spans="1:17">
      <c r="A43" t="e">
        <f t="shared" si="6"/>
        <v>#REF!</v>
      </c>
      <c r="B43" t="s">
        <v>185</v>
      </c>
      <c r="G43">
        <v>0</v>
      </c>
      <c r="H43">
        <v>0</v>
      </c>
      <c r="I43">
        <v>0</v>
      </c>
      <c r="J43" s="30">
        <v>124781</v>
      </c>
      <c r="K43" s="30">
        <v>733692</v>
      </c>
      <c r="L43" s="30">
        <v>857207</v>
      </c>
      <c r="M43" s="30">
        <v>990885</v>
      </c>
      <c r="N43" s="30">
        <v>975209</v>
      </c>
      <c r="O43" s="30">
        <v>990180</v>
      </c>
      <c r="P43" s="30">
        <v>840000</v>
      </c>
      <c r="Q43" s="30">
        <v>840000</v>
      </c>
    </row>
    <row r="44" spans="1:17">
      <c r="A44" t="e">
        <f t="shared" si="6"/>
        <v>#REF!</v>
      </c>
      <c r="B44" s="24" t="s">
        <v>208</v>
      </c>
      <c r="C44" s="117">
        <f t="shared" ref="C44:I44" si="25">SUBTOTAL(9,C45:C56)</f>
        <v>0</v>
      </c>
      <c r="D44" s="117">
        <f t="shared" si="25"/>
        <v>24384200</v>
      </c>
      <c r="E44" s="117">
        <f t="shared" si="25"/>
        <v>25842400</v>
      </c>
      <c r="F44" s="117">
        <f t="shared" si="25"/>
        <v>16956700</v>
      </c>
      <c r="G44" s="117">
        <f t="shared" si="25"/>
        <v>16817301</v>
      </c>
      <c r="H44" s="117">
        <f t="shared" si="25"/>
        <v>20561919</v>
      </c>
      <c r="I44" s="117">
        <f t="shared" si="25"/>
        <v>21069297</v>
      </c>
      <c r="J44" s="117">
        <f t="shared" ref="J44:Q44" si="26">SUBTOTAL(9,J45:J56)</f>
        <v>22505879</v>
      </c>
      <c r="K44" s="117">
        <f t="shared" si="26"/>
        <v>23626322</v>
      </c>
      <c r="L44" s="117">
        <f t="shared" si="26"/>
        <v>21866151</v>
      </c>
      <c r="M44" s="117">
        <f t="shared" si="26"/>
        <v>18385333</v>
      </c>
      <c r="N44" s="117">
        <f t="shared" si="26"/>
        <v>18305536</v>
      </c>
      <c r="O44" s="117">
        <f t="shared" si="26"/>
        <v>21434017</v>
      </c>
      <c r="P44" s="117">
        <f t="shared" si="26"/>
        <v>23251966</v>
      </c>
      <c r="Q44" s="117">
        <f t="shared" si="26"/>
        <v>23251966</v>
      </c>
    </row>
    <row r="45" spans="1:17">
      <c r="A45" t="e">
        <f t="shared" si="6"/>
        <v>#REF!</v>
      </c>
      <c r="B45" t="s">
        <v>209</v>
      </c>
      <c r="C45" s="106"/>
      <c r="D45" s="106">
        <v>849200</v>
      </c>
      <c r="E45" s="106">
        <v>858500</v>
      </c>
      <c r="F45" s="106">
        <v>672500</v>
      </c>
      <c r="G45" s="30">
        <v>684814</v>
      </c>
      <c r="H45" s="30">
        <v>896801</v>
      </c>
      <c r="I45" s="30">
        <v>915899</v>
      </c>
      <c r="J45" s="30">
        <v>1183535</v>
      </c>
      <c r="K45" s="30">
        <v>960330</v>
      </c>
      <c r="L45" s="30">
        <v>875203</v>
      </c>
      <c r="M45" s="30">
        <v>795284</v>
      </c>
      <c r="N45" s="30">
        <v>1359258</v>
      </c>
      <c r="O45" s="30">
        <v>1386000</v>
      </c>
      <c r="P45" s="30">
        <v>2197489</v>
      </c>
      <c r="Q45" s="30">
        <v>2197489</v>
      </c>
    </row>
    <row r="46" spans="1:17">
      <c r="A46" t="e">
        <f t="shared" si="6"/>
        <v>#REF!</v>
      </c>
      <c r="B46" s="25" t="s">
        <v>841</v>
      </c>
      <c r="C46" s="106"/>
      <c r="D46" s="106">
        <v>15154600</v>
      </c>
      <c r="E46" s="106">
        <v>15364700</v>
      </c>
      <c r="F46" s="106">
        <v>9546100</v>
      </c>
      <c r="G46" s="30">
        <v>8783645</v>
      </c>
      <c r="H46" s="30">
        <v>9426188</v>
      </c>
      <c r="I46" s="30">
        <v>9548047</v>
      </c>
      <c r="J46" s="30">
        <v>9322168</v>
      </c>
      <c r="K46" s="30">
        <v>9055710</v>
      </c>
      <c r="L46" s="30">
        <v>7604958</v>
      </c>
      <c r="M46" s="30">
        <v>4486508</v>
      </c>
      <c r="N46" s="30">
        <v>0</v>
      </c>
      <c r="O46" s="30">
        <v>0</v>
      </c>
      <c r="P46" s="30">
        <v>0</v>
      </c>
      <c r="Q46" s="30">
        <v>0</v>
      </c>
    </row>
    <row r="47" spans="1:17">
      <c r="A47" t="e">
        <f t="shared" si="6"/>
        <v>#REF!</v>
      </c>
      <c r="B47" t="s">
        <v>210</v>
      </c>
      <c r="D47" s="106">
        <v>421400</v>
      </c>
      <c r="E47" s="106">
        <v>351400</v>
      </c>
      <c r="F47" s="106">
        <v>410600</v>
      </c>
      <c r="G47" s="30">
        <v>456302</v>
      </c>
      <c r="H47" s="30">
        <v>462193</v>
      </c>
      <c r="I47" s="30">
        <v>529853</v>
      </c>
      <c r="J47" s="30">
        <v>600539</v>
      </c>
      <c r="K47" s="30">
        <v>763779</v>
      </c>
      <c r="L47" s="30">
        <v>674914</v>
      </c>
      <c r="M47" s="30">
        <v>594726</v>
      </c>
      <c r="N47" s="30">
        <v>461885</v>
      </c>
      <c r="O47" s="30">
        <v>241468</v>
      </c>
      <c r="P47" s="30">
        <v>238877</v>
      </c>
      <c r="Q47" s="30">
        <v>238877</v>
      </c>
    </row>
    <row r="48" spans="1:17">
      <c r="A48" t="e">
        <f>#REF!+1</f>
        <v>#REF!</v>
      </c>
      <c r="B48" t="s">
        <v>212</v>
      </c>
      <c r="C48" s="106"/>
      <c r="D48" s="106">
        <v>1692500</v>
      </c>
      <c r="E48" s="106">
        <v>1700700</v>
      </c>
      <c r="F48" s="106">
        <v>1564700</v>
      </c>
      <c r="G48" s="30">
        <v>1510252</v>
      </c>
      <c r="H48" s="30">
        <v>1489850</v>
      </c>
      <c r="I48" s="30">
        <v>1522803</v>
      </c>
      <c r="J48" s="30">
        <v>2170272</v>
      </c>
      <c r="K48" s="30">
        <v>2282612</v>
      </c>
      <c r="L48" s="30">
        <v>2218398</v>
      </c>
      <c r="M48" s="30">
        <v>2314596</v>
      </c>
      <c r="N48" s="30">
        <v>2249437</v>
      </c>
      <c r="O48" s="30">
        <v>2417190</v>
      </c>
      <c r="P48" s="30">
        <v>4183780</v>
      </c>
      <c r="Q48" s="30">
        <v>4183780</v>
      </c>
    </row>
    <row r="49" spans="1:17">
      <c r="A49" t="e">
        <f t="shared" si="6"/>
        <v>#REF!</v>
      </c>
      <c r="B49" s="25" t="s">
        <v>842</v>
      </c>
      <c r="C49" s="106"/>
      <c r="D49" s="106">
        <v>824900</v>
      </c>
      <c r="E49" s="106">
        <v>761300</v>
      </c>
      <c r="F49" s="106">
        <v>811500</v>
      </c>
      <c r="G49" s="30">
        <v>849599</v>
      </c>
      <c r="H49" s="30">
        <v>800609</v>
      </c>
      <c r="I49" s="30">
        <v>792871</v>
      </c>
      <c r="J49" s="30">
        <v>811498</v>
      </c>
      <c r="K49" s="30">
        <v>762087</v>
      </c>
      <c r="L49" s="30">
        <v>677845</v>
      </c>
      <c r="M49" s="30">
        <v>650099</v>
      </c>
      <c r="N49" s="30">
        <v>643059</v>
      </c>
      <c r="O49" s="30">
        <v>374132</v>
      </c>
      <c r="P49" s="30">
        <v>685544</v>
      </c>
      <c r="Q49" s="30">
        <v>685544</v>
      </c>
    </row>
    <row r="50" spans="1:17">
      <c r="A50" t="e">
        <f t="shared" si="6"/>
        <v>#REF!</v>
      </c>
      <c r="B50" t="s">
        <v>213</v>
      </c>
      <c r="C50" s="106"/>
      <c r="D50" s="106">
        <v>1915300</v>
      </c>
      <c r="E50" s="106">
        <v>2592900</v>
      </c>
      <c r="F50" s="106">
        <v>2472100</v>
      </c>
      <c r="G50" s="30">
        <v>3203767</v>
      </c>
      <c r="H50" s="30">
        <v>6367090</v>
      </c>
      <c r="I50" s="30">
        <v>6641226</v>
      </c>
      <c r="J50" s="30">
        <v>7471162</v>
      </c>
      <c r="K50" s="30">
        <v>8464388</v>
      </c>
      <c r="L50" s="30">
        <v>8514360</v>
      </c>
      <c r="M50" s="30">
        <v>8300317</v>
      </c>
      <c r="N50" s="30">
        <v>10265820</v>
      </c>
      <c r="O50" s="30">
        <v>10504320</v>
      </c>
      <c r="P50" s="30">
        <v>13190296</v>
      </c>
      <c r="Q50" s="30">
        <v>13190296</v>
      </c>
    </row>
    <row r="51" spans="1:17">
      <c r="A51" t="e">
        <f t="shared" si="6"/>
        <v>#REF!</v>
      </c>
      <c r="B51" t="s">
        <v>214</v>
      </c>
      <c r="G51" s="30">
        <v>0</v>
      </c>
      <c r="H51" s="30">
        <v>0</v>
      </c>
      <c r="I51" s="30">
        <v>46852</v>
      </c>
      <c r="J51" s="30">
        <v>0</v>
      </c>
      <c r="K51" s="30">
        <v>49212</v>
      </c>
      <c r="L51" s="30">
        <v>35364</v>
      </c>
      <c r="M51" s="30">
        <v>30030</v>
      </c>
      <c r="N51" s="30">
        <v>45587</v>
      </c>
      <c r="O51" s="30">
        <v>45991</v>
      </c>
      <c r="P51" s="30">
        <v>141049</v>
      </c>
      <c r="Q51" s="30">
        <v>141049</v>
      </c>
    </row>
    <row r="52" spans="1:17" ht="15">
      <c r="A52" t="e">
        <f t="shared" si="6"/>
        <v>#REF!</v>
      </c>
      <c r="B52" t="s">
        <v>215</v>
      </c>
      <c r="C52" s="125"/>
      <c r="D52" s="106">
        <v>210200</v>
      </c>
      <c r="E52" s="106">
        <v>505900</v>
      </c>
      <c r="F52" s="106">
        <v>666100</v>
      </c>
      <c r="G52" s="30">
        <v>536637</v>
      </c>
      <c r="H52" s="30">
        <v>878292</v>
      </c>
      <c r="I52" s="30">
        <v>836025</v>
      </c>
      <c r="J52" s="30">
        <v>659831</v>
      </c>
      <c r="K52" s="30">
        <v>998953</v>
      </c>
      <c r="L52" s="30">
        <v>974775</v>
      </c>
      <c r="M52" s="30">
        <v>919345</v>
      </c>
      <c r="N52" s="30">
        <v>1092428</v>
      </c>
      <c r="O52" s="30">
        <v>945684</v>
      </c>
      <c r="P52" s="30">
        <v>1210056</v>
      </c>
      <c r="Q52" s="30">
        <v>1210056</v>
      </c>
    </row>
    <row r="53" spans="1:17">
      <c r="A53" t="e">
        <f t="shared" si="6"/>
        <v>#REF!</v>
      </c>
      <c r="B53" t="s">
        <v>216</v>
      </c>
      <c r="C53" s="106"/>
      <c r="D53" s="106">
        <v>0</v>
      </c>
      <c r="E53" s="106">
        <v>0</v>
      </c>
      <c r="F53" s="106">
        <v>323600</v>
      </c>
      <c r="G53" s="30">
        <v>297712</v>
      </c>
      <c r="H53" s="30">
        <v>240896</v>
      </c>
      <c r="I53" s="30">
        <v>235721</v>
      </c>
      <c r="J53" s="30">
        <v>286874</v>
      </c>
      <c r="K53" s="30">
        <v>289251</v>
      </c>
      <c r="L53" s="30">
        <v>290334</v>
      </c>
      <c r="M53" s="30">
        <v>294428</v>
      </c>
      <c r="N53" s="30">
        <v>408937</v>
      </c>
      <c r="O53" s="30">
        <v>410903</v>
      </c>
      <c r="P53" s="30">
        <v>598702</v>
      </c>
      <c r="Q53" s="30">
        <v>598702</v>
      </c>
    </row>
    <row r="54" spans="1:17">
      <c r="B54" s="25" t="s">
        <v>853</v>
      </c>
      <c r="C54" s="106"/>
      <c r="D54" s="106">
        <v>3316100</v>
      </c>
      <c r="E54" s="106">
        <v>3707000</v>
      </c>
      <c r="F54" s="106">
        <v>489500</v>
      </c>
      <c r="G54" s="30">
        <v>494573</v>
      </c>
      <c r="H54" s="30">
        <v>0</v>
      </c>
      <c r="I54" s="30">
        <v>0</v>
      </c>
      <c r="J54" s="30"/>
      <c r="K54" s="30"/>
      <c r="L54" s="30"/>
      <c r="M54" s="30"/>
      <c r="N54" s="30"/>
      <c r="O54" s="30"/>
      <c r="P54" s="30"/>
      <c r="Q54" s="30"/>
    </row>
    <row r="55" spans="1:17">
      <c r="A55" t="e">
        <f>A53+1</f>
        <v>#REF!</v>
      </c>
      <c r="B55" t="s">
        <v>190</v>
      </c>
      <c r="G55">
        <v>0</v>
      </c>
      <c r="H55">
        <v>0</v>
      </c>
      <c r="I55">
        <v>0</v>
      </c>
      <c r="J55" s="119" t="s">
        <v>4</v>
      </c>
      <c r="K55" s="119" t="s">
        <v>4</v>
      </c>
      <c r="L55" s="119" t="s">
        <v>4</v>
      </c>
      <c r="M55" s="30">
        <v>0</v>
      </c>
      <c r="N55" s="30">
        <v>1779125</v>
      </c>
      <c r="O55" s="30">
        <v>2488138</v>
      </c>
      <c r="P55" s="30">
        <v>806173</v>
      </c>
      <c r="Q55" s="30">
        <v>806173</v>
      </c>
    </row>
    <row r="56" spans="1:17">
      <c r="A56" t="e">
        <f t="shared" si="6"/>
        <v>#REF!</v>
      </c>
      <c r="B56" t="s">
        <v>217</v>
      </c>
      <c r="G56" s="30">
        <v>0</v>
      </c>
      <c r="H56" s="30">
        <v>0</v>
      </c>
      <c r="I56" s="30">
        <v>0</v>
      </c>
      <c r="M56" s="30">
        <v>0</v>
      </c>
      <c r="N56" s="30">
        <v>0</v>
      </c>
      <c r="O56" s="30">
        <v>2620191</v>
      </c>
      <c r="P56" s="30">
        <v>0</v>
      </c>
      <c r="Q56" s="30">
        <v>0</v>
      </c>
    </row>
    <row r="57" spans="1:17">
      <c r="A57" t="e">
        <f t="shared" si="6"/>
        <v>#REF!</v>
      </c>
      <c r="B57" s="24" t="s">
        <v>832</v>
      </c>
      <c r="C57" s="117">
        <f>SUBTOTAL(9,C58:C82)</f>
        <v>23834921</v>
      </c>
      <c r="D57" s="117">
        <f t="shared" ref="D57:Q57" si="27">SUBTOTAL(9,D58:D82)</f>
        <v>28247300</v>
      </c>
      <c r="E57" s="117">
        <f t="shared" si="27"/>
        <v>31562700</v>
      </c>
      <c r="F57" s="117">
        <f t="shared" si="27"/>
        <v>34644000</v>
      </c>
      <c r="G57" s="117">
        <f t="shared" si="27"/>
        <v>36872769</v>
      </c>
      <c r="H57" s="117">
        <f t="shared" si="27"/>
        <v>41480527</v>
      </c>
      <c r="I57" s="117">
        <f t="shared" si="27"/>
        <v>36465505</v>
      </c>
      <c r="J57" s="117">
        <f t="shared" si="27"/>
        <v>42876393</v>
      </c>
      <c r="K57" s="117">
        <f t="shared" si="27"/>
        <v>39565177</v>
      </c>
      <c r="L57" s="117">
        <f t="shared" si="27"/>
        <v>46171524</v>
      </c>
      <c r="M57" s="117">
        <f t="shared" si="27"/>
        <v>87827701</v>
      </c>
      <c r="N57" s="117">
        <f t="shared" si="27"/>
        <v>76651736</v>
      </c>
      <c r="O57" s="117">
        <f t="shared" si="27"/>
        <v>64388132</v>
      </c>
      <c r="P57" s="117">
        <f t="shared" si="27"/>
        <v>54461607</v>
      </c>
      <c r="Q57" s="117">
        <f t="shared" si="27"/>
        <v>42489699</v>
      </c>
    </row>
    <row r="58" spans="1:17">
      <c r="A58" t="e">
        <f t="shared" si="6"/>
        <v>#REF!</v>
      </c>
      <c r="B58" s="24" t="s">
        <v>219</v>
      </c>
      <c r="C58" s="117">
        <f>SUBTOTAL(9,C59:C61)</f>
        <v>2300000</v>
      </c>
      <c r="D58" s="117">
        <f t="shared" ref="D58:Q58" si="28">SUBTOTAL(9,D59:D61)</f>
        <v>3350400</v>
      </c>
      <c r="E58" s="117">
        <f t="shared" si="28"/>
        <v>3528700</v>
      </c>
      <c r="F58" s="117">
        <f t="shared" si="28"/>
        <v>3658200</v>
      </c>
      <c r="G58" s="117">
        <f t="shared" si="28"/>
        <v>4172237</v>
      </c>
      <c r="H58" s="117">
        <f t="shared" si="28"/>
        <v>4021127</v>
      </c>
      <c r="I58" s="117">
        <f t="shared" si="28"/>
        <v>586814</v>
      </c>
      <c r="J58" s="117">
        <f t="shared" si="28"/>
        <v>7106840</v>
      </c>
      <c r="K58" s="117">
        <f t="shared" si="28"/>
        <v>3939992</v>
      </c>
      <c r="L58" s="117">
        <f t="shared" si="28"/>
        <v>4533029</v>
      </c>
      <c r="M58" s="117">
        <f t="shared" si="28"/>
        <v>4159466</v>
      </c>
      <c r="N58" s="117">
        <f t="shared" si="28"/>
        <v>4468447</v>
      </c>
      <c r="O58" s="117">
        <f t="shared" si="28"/>
        <v>3893322</v>
      </c>
      <c r="P58" s="117">
        <f t="shared" si="28"/>
        <v>3800000</v>
      </c>
      <c r="Q58" s="117">
        <f t="shared" si="28"/>
        <v>3800000</v>
      </c>
    </row>
    <row r="59" spans="1:17" ht="15">
      <c r="A59" t="e">
        <f t="shared" si="6"/>
        <v>#REF!</v>
      </c>
      <c r="B59" t="s">
        <v>220</v>
      </c>
      <c r="C59" s="124">
        <v>2300000</v>
      </c>
      <c r="D59" s="106">
        <v>3350400</v>
      </c>
      <c r="E59" s="106">
        <v>3528700</v>
      </c>
      <c r="F59" s="106">
        <v>3658200</v>
      </c>
      <c r="G59" s="106">
        <v>3666761</v>
      </c>
      <c r="H59" s="106">
        <v>3482171</v>
      </c>
      <c r="I59" s="106">
        <v>0</v>
      </c>
      <c r="J59" s="106">
        <v>6108612</v>
      </c>
      <c r="K59" s="106">
        <v>3939992</v>
      </c>
      <c r="L59" s="106">
        <v>4207198</v>
      </c>
      <c r="M59" s="30">
        <v>3702872</v>
      </c>
      <c r="N59" s="30">
        <v>4203656</v>
      </c>
      <c r="O59" s="30">
        <v>3593358</v>
      </c>
      <c r="P59" s="30">
        <v>3550000</v>
      </c>
      <c r="Q59" s="30">
        <v>3550000</v>
      </c>
    </row>
    <row r="60" spans="1:17">
      <c r="A60" t="e">
        <f t="shared" si="6"/>
        <v>#REF!</v>
      </c>
      <c r="B60" t="s">
        <v>221</v>
      </c>
      <c r="G60" s="106">
        <v>505476</v>
      </c>
      <c r="H60" s="106">
        <v>538956</v>
      </c>
      <c r="I60" s="106">
        <v>586814</v>
      </c>
      <c r="J60">
        <v>507420</v>
      </c>
      <c r="K60" t="s">
        <v>4</v>
      </c>
      <c r="L60">
        <v>325831</v>
      </c>
      <c r="M60" s="30">
        <v>456594</v>
      </c>
      <c r="N60" s="30">
        <v>264791</v>
      </c>
      <c r="O60" s="30">
        <v>299964</v>
      </c>
      <c r="P60" s="30">
        <v>250000</v>
      </c>
      <c r="Q60" s="30">
        <v>250000</v>
      </c>
    </row>
    <row r="61" spans="1:17">
      <c r="B61" s="25" t="s">
        <v>844</v>
      </c>
      <c r="C61" s="123"/>
      <c r="G61" s="106">
        <v>0</v>
      </c>
      <c r="H61" s="106">
        <v>0</v>
      </c>
      <c r="I61" s="106">
        <v>0</v>
      </c>
      <c r="J61">
        <v>490808</v>
      </c>
      <c r="K61" t="s">
        <v>4</v>
      </c>
      <c r="L61" t="s">
        <v>4</v>
      </c>
      <c r="M61" t="s">
        <v>4</v>
      </c>
      <c r="N61" t="s">
        <v>4</v>
      </c>
      <c r="P61" s="30"/>
      <c r="Q61" s="30"/>
    </row>
    <row r="62" spans="1:17">
      <c r="A62" t="e">
        <f>A60+1</f>
        <v>#REF!</v>
      </c>
      <c r="B62" s="24" t="s">
        <v>222</v>
      </c>
      <c r="C62" s="117">
        <f>SUBTOTAL(9,C63:C75)</f>
        <v>7000857</v>
      </c>
      <c r="D62" s="117">
        <f t="shared" ref="D62:Q62" si="29">SUBTOTAL(9,D63:D75)</f>
        <v>6247600</v>
      </c>
      <c r="E62" s="117">
        <f t="shared" si="29"/>
        <v>6628800</v>
      </c>
      <c r="F62" s="117">
        <f t="shared" si="29"/>
        <v>6756800</v>
      </c>
      <c r="G62" s="117">
        <f t="shared" si="29"/>
        <v>3395486</v>
      </c>
      <c r="H62" s="117">
        <f t="shared" si="29"/>
        <v>2789801</v>
      </c>
      <c r="I62" s="117">
        <f t="shared" si="29"/>
        <v>3179116</v>
      </c>
      <c r="J62" s="117">
        <f t="shared" si="29"/>
        <v>2681908</v>
      </c>
      <c r="K62" s="117">
        <f t="shared" si="29"/>
        <v>2751725</v>
      </c>
      <c r="L62" s="117">
        <f t="shared" si="29"/>
        <v>3151601</v>
      </c>
      <c r="M62" s="117">
        <f t="shared" si="29"/>
        <v>27594197</v>
      </c>
      <c r="N62" s="117">
        <f t="shared" si="29"/>
        <v>25691095</v>
      </c>
      <c r="O62" s="117">
        <f t="shared" si="29"/>
        <v>23682918</v>
      </c>
      <c r="P62" s="117">
        <f t="shared" si="29"/>
        <v>2506814</v>
      </c>
      <c r="Q62" s="117">
        <f t="shared" si="29"/>
        <v>2454431</v>
      </c>
    </row>
    <row r="63" spans="1:17">
      <c r="A63" t="e">
        <f t="shared" si="6"/>
        <v>#REF!</v>
      </c>
      <c r="B63" t="s">
        <v>223</v>
      </c>
      <c r="G63" s="106">
        <v>163502</v>
      </c>
      <c r="H63" s="106">
        <v>0</v>
      </c>
      <c r="I63" s="106">
        <v>0</v>
      </c>
      <c r="J63" s="106">
        <v>0</v>
      </c>
      <c r="K63" s="106">
        <v>0</v>
      </c>
      <c r="L63" s="106">
        <v>0</v>
      </c>
      <c r="M63" s="106">
        <v>0</v>
      </c>
      <c r="N63" s="30">
        <v>0</v>
      </c>
      <c r="O63" s="30">
        <v>21259597</v>
      </c>
      <c r="P63" s="30">
        <v>0</v>
      </c>
      <c r="Q63" s="30">
        <v>0</v>
      </c>
    </row>
    <row r="64" spans="1:17">
      <c r="A64" t="e">
        <f t="shared" si="6"/>
        <v>#REF!</v>
      </c>
      <c r="B64" t="s">
        <v>224</v>
      </c>
      <c r="G64" t="s">
        <v>4</v>
      </c>
      <c r="H64" t="s">
        <v>4</v>
      </c>
      <c r="I64" t="s">
        <v>4</v>
      </c>
      <c r="J64" t="s">
        <v>4</v>
      </c>
      <c r="K64">
        <v>0</v>
      </c>
      <c r="L64" t="s">
        <v>4</v>
      </c>
      <c r="M64" s="30">
        <v>23498306</v>
      </c>
      <c r="N64" s="30">
        <v>21736548</v>
      </c>
      <c r="O64" s="30">
        <v>0</v>
      </c>
      <c r="P64" s="30">
        <v>0</v>
      </c>
      <c r="Q64" s="30">
        <v>0</v>
      </c>
    </row>
    <row r="65" spans="1:17">
      <c r="A65" t="e">
        <f t="shared" si="6"/>
        <v>#REF!</v>
      </c>
      <c r="B65" t="s">
        <v>225</v>
      </c>
      <c r="G65" t="s">
        <v>4</v>
      </c>
      <c r="H65" t="s">
        <v>4</v>
      </c>
      <c r="I65" t="s">
        <v>4</v>
      </c>
      <c r="J65" t="s">
        <v>4</v>
      </c>
      <c r="K65" t="s">
        <v>4</v>
      </c>
      <c r="L65" t="s">
        <v>4</v>
      </c>
      <c r="M65" s="30">
        <v>616844</v>
      </c>
      <c r="N65" s="30">
        <v>615950</v>
      </c>
      <c r="O65" s="30">
        <v>894</v>
      </c>
      <c r="P65" s="30">
        <v>0</v>
      </c>
      <c r="Q65" s="30">
        <v>0</v>
      </c>
    </row>
    <row r="66" spans="1:17">
      <c r="A66" t="e">
        <f t="shared" si="6"/>
        <v>#REF!</v>
      </c>
      <c r="B66" s="25" t="s">
        <v>860</v>
      </c>
      <c r="C66" s="106"/>
      <c r="D66" s="106"/>
      <c r="G66" s="106">
        <v>0</v>
      </c>
      <c r="H66" s="106">
        <v>0</v>
      </c>
      <c r="I66" s="106">
        <v>37237</v>
      </c>
      <c r="J66" s="106">
        <v>63586</v>
      </c>
      <c r="K66" s="106">
        <v>63591</v>
      </c>
      <c r="L66" s="106">
        <v>71918</v>
      </c>
      <c r="M66" s="30">
        <v>69137</v>
      </c>
      <c r="N66" s="30">
        <v>72280</v>
      </c>
      <c r="O66" s="30">
        <v>2287</v>
      </c>
      <c r="P66" s="30">
        <v>0</v>
      </c>
      <c r="Q66" s="30">
        <v>0</v>
      </c>
    </row>
    <row r="67" spans="1:17" ht="15">
      <c r="A67" t="e">
        <f t="shared" si="6"/>
        <v>#REF!</v>
      </c>
      <c r="B67" t="s">
        <v>226</v>
      </c>
      <c r="C67" s="125">
        <v>6690857</v>
      </c>
      <c r="D67" s="106">
        <v>4153700</v>
      </c>
      <c r="E67" s="106">
        <v>4178899.9999999995</v>
      </c>
      <c r="F67" s="106">
        <v>4184000</v>
      </c>
      <c r="G67" s="106">
        <v>82244</v>
      </c>
      <c r="H67" s="106">
        <v>10400</v>
      </c>
      <c r="I67" s="106">
        <v>176021</v>
      </c>
      <c r="J67" s="106">
        <v>43839</v>
      </c>
      <c r="K67" s="106">
        <v>53848</v>
      </c>
      <c r="L67" s="106" t="s">
        <v>4</v>
      </c>
      <c r="M67" s="30">
        <v>176814</v>
      </c>
      <c r="N67" s="30">
        <v>124783</v>
      </c>
      <c r="O67" s="30">
        <v>40200</v>
      </c>
      <c r="P67" s="30">
        <v>0</v>
      </c>
      <c r="Q67" s="30">
        <v>0</v>
      </c>
    </row>
    <row r="68" spans="1:17" ht="15">
      <c r="A68" t="e">
        <f t="shared" si="6"/>
        <v>#REF!</v>
      </c>
      <c r="B68" s="25" t="s">
        <v>862</v>
      </c>
      <c r="C68" s="125">
        <v>310000</v>
      </c>
      <c r="D68" s="106">
        <v>375400</v>
      </c>
      <c r="E68" s="106">
        <v>553600</v>
      </c>
      <c r="F68" s="106">
        <v>418200</v>
      </c>
      <c r="G68" s="106">
        <v>945537</v>
      </c>
      <c r="H68" s="106">
        <v>896143</v>
      </c>
      <c r="I68" s="106">
        <v>1020447</v>
      </c>
      <c r="J68" s="106">
        <v>742435</v>
      </c>
      <c r="K68" s="106">
        <v>801489</v>
      </c>
      <c r="L68" s="106">
        <v>1702294</v>
      </c>
      <c r="M68" s="30">
        <v>791166</v>
      </c>
      <c r="N68" s="30">
        <v>783132</v>
      </c>
      <c r="O68" s="30">
        <v>744776</v>
      </c>
      <c r="P68" s="30">
        <v>839826</v>
      </c>
      <c r="Q68" s="30">
        <v>787443</v>
      </c>
    </row>
    <row r="69" spans="1:17" ht="15">
      <c r="A69" t="e">
        <f t="shared" si="6"/>
        <v>#REF!</v>
      </c>
      <c r="B69" t="s">
        <v>227</v>
      </c>
      <c r="C69" s="125"/>
      <c r="D69" s="106"/>
      <c r="G69" s="106">
        <v>136507</v>
      </c>
      <c r="H69" s="106">
        <v>138004</v>
      </c>
      <c r="I69" s="106">
        <v>122951</v>
      </c>
      <c r="J69" s="106">
        <v>153419</v>
      </c>
      <c r="K69" s="106">
        <v>96747</v>
      </c>
      <c r="L69" s="106">
        <v>82420</v>
      </c>
      <c r="M69" s="30">
        <v>83004</v>
      </c>
      <c r="N69" s="30">
        <v>76803</v>
      </c>
      <c r="O69" s="30">
        <v>76570</v>
      </c>
      <c r="P69" s="30">
        <v>82000</v>
      </c>
      <c r="Q69" s="30">
        <v>82000</v>
      </c>
    </row>
    <row r="70" spans="1:17">
      <c r="A70" t="e">
        <f t="shared" si="6"/>
        <v>#REF!</v>
      </c>
      <c r="B70" t="s">
        <v>218</v>
      </c>
      <c r="C70" s="106"/>
      <c r="D70" s="106"/>
      <c r="G70" s="106">
        <v>231295</v>
      </c>
      <c r="H70" s="106">
        <v>18362</v>
      </c>
      <c r="I70" s="106">
        <v>18497</v>
      </c>
      <c r="J70" s="106">
        <v>160000</v>
      </c>
      <c r="K70" s="106">
        <v>52538</v>
      </c>
      <c r="L70" s="106">
        <v>74100</v>
      </c>
      <c r="M70" s="30">
        <v>616406</v>
      </c>
      <c r="N70" s="30">
        <v>823287</v>
      </c>
      <c r="O70" s="30">
        <v>114934</v>
      </c>
      <c r="P70" s="30">
        <v>0</v>
      </c>
      <c r="Q70" s="30">
        <v>0</v>
      </c>
    </row>
    <row r="71" spans="1:17">
      <c r="B71" s="25" t="s">
        <v>854</v>
      </c>
      <c r="C71" s="106"/>
      <c r="D71" s="106"/>
      <c r="G71" s="106">
        <v>305085</v>
      </c>
      <c r="H71" s="106">
        <v>0</v>
      </c>
      <c r="I71" s="106">
        <v>309783</v>
      </c>
      <c r="J71" s="106"/>
      <c r="K71" s="106"/>
      <c r="L71" s="106"/>
      <c r="M71" s="30"/>
      <c r="N71" s="30"/>
      <c r="O71" s="30"/>
      <c r="P71" s="30"/>
      <c r="Q71" s="30"/>
    </row>
    <row r="72" spans="1:17">
      <c r="A72" t="e">
        <f>A70+1</f>
        <v>#REF!</v>
      </c>
      <c r="B72" t="s">
        <v>228</v>
      </c>
      <c r="C72" s="106"/>
      <c r="D72" s="106"/>
      <c r="G72" s="106">
        <v>9723</v>
      </c>
      <c r="H72" s="106">
        <v>132163</v>
      </c>
      <c r="I72" s="106">
        <v>14257</v>
      </c>
      <c r="J72" s="106">
        <v>18140</v>
      </c>
      <c r="K72" s="106">
        <v>37630</v>
      </c>
      <c r="L72" s="106">
        <v>24374</v>
      </c>
      <c r="M72" s="30">
        <v>25680</v>
      </c>
      <c r="N72" s="30">
        <v>34277</v>
      </c>
      <c r="O72" s="30">
        <v>31449</v>
      </c>
      <c r="P72" s="30">
        <v>37630</v>
      </c>
      <c r="Q72" s="30">
        <v>37630</v>
      </c>
    </row>
    <row r="73" spans="1:17">
      <c r="A73" t="e">
        <f t="shared" si="6"/>
        <v>#REF!</v>
      </c>
      <c r="B73" t="s">
        <v>229</v>
      </c>
      <c r="G73" s="106">
        <v>1420786</v>
      </c>
      <c r="H73" s="106">
        <v>1477825</v>
      </c>
      <c r="I73" s="106">
        <v>1453569</v>
      </c>
      <c r="J73" s="106">
        <v>1500489</v>
      </c>
      <c r="K73" s="106">
        <v>1645882</v>
      </c>
      <c r="L73" s="106">
        <v>1196495</v>
      </c>
      <c r="M73" s="30">
        <v>1716840</v>
      </c>
      <c r="N73" s="30">
        <v>1424035</v>
      </c>
      <c r="O73" s="30">
        <v>1412211</v>
      </c>
      <c r="P73" s="30">
        <v>1547358</v>
      </c>
      <c r="Q73" s="30">
        <v>1547358</v>
      </c>
    </row>
    <row r="74" spans="1:17">
      <c r="B74" s="25" t="s">
        <v>855</v>
      </c>
      <c r="D74" s="106">
        <v>46200</v>
      </c>
      <c r="E74" s="106">
        <v>75700</v>
      </c>
      <c r="F74" s="106">
        <v>0</v>
      </c>
      <c r="G74" s="106">
        <v>100807</v>
      </c>
      <c r="H74" s="106">
        <v>116904</v>
      </c>
      <c r="I74" s="106">
        <v>26354</v>
      </c>
      <c r="J74" s="106"/>
      <c r="K74" s="106"/>
      <c r="L74" s="106"/>
      <c r="M74" s="30"/>
      <c r="N74" s="30"/>
      <c r="O74" s="30"/>
      <c r="P74" s="30"/>
      <c r="Q74" s="30"/>
    </row>
    <row r="75" spans="1:17">
      <c r="B75" s="25" t="s">
        <v>861</v>
      </c>
      <c r="D75" s="106">
        <v>1672300</v>
      </c>
      <c r="E75" s="106">
        <v>1820600</v>
      </c>
      <c r="F75" s="106">
        <v>2154600</v>
      </c>
      <c r="G75" s="106"/>
      <c r="H75" s="106"/>
      <c r="I75" s="106"/>
      <c r="J75" s="106"/>
      <c r="K75" s="106"/>
      <c r="L75" s="106"/>
      <c r="M75" s="30"/>
      <c r="N75" s="30"/>
      <c r="O75" s="30"/>
      <c r="P75" s="30"/>
      <c r="Q75" s="30"/>
    </row>
    <row r="76" spans="1:17">
      <c r="A76" t="e">
        <f>A73+1</f>
        <v>#REF!</v>
      </c>
      <c r="B76" s="24" t="s">
        <v>230</v>
      </c>
      <c r="C76" s="117">
        <f t="shared" ref="C76:M76" si="30">SUBTOTAL(9,C77:C77)</f>
        <v>0</v>
      </c>
      <c r="D76" s="117">
        <f t="shared" si="30"/>
        <v>2701500</v>
      </c>
      <c r="E76" s="117">
        <f t="shared" si="30"/>
        <v>3489200</v>
      </c>
      <c r="F76" s="117">
        <f t="shared" si="30"/>
        <v>3197800</v>
      </c>
      <c r="G76" s="117">
        <f t="shared" si="30"/>
        <v>4200000</v>
      </c>
      <c r="H76" s="117">
        <f t="shared" si="30"/>
        <v>4279474</v>
      </c>
      <c r="I76" s="117">
        <f t="shared" si="30"/>
        <v>4324857</v>
      </c>
      <c r="J76" s="117">
        <f t="shared" si="30"/>
        <v>4074267</v>
      </c>
      <c r="K76" s="117">
        <f t="shared" si="30"/>
        <v>3106013</v>
      </c>
      <c r="L76" s="117">
        <f t="shared" si="30"/>
        <v>4546884</v>
      </c>
      <c r="M76" s="117">
        <f t="shared" si="30"/>
        <v>3752670</v>
      </c>
      <c r="N76" s="117">
        <f t="shared" ref="N76" si="31">SUBTOTAL(9,N77:N77)</f>
        <v>2547335</v>
      </c>
      <c r="O76" s="117">
        <f t="shared" ref="O76" si="32">SUBTOTAL(9,O77:O77)</f>
        <v>2515417</v>
      </c>
      <c r="P76" s="117">
        <f t="shared" ref="P76" si="33">SUBTOTAL(9,P77:P77)</f>
        <v>2500000</v>
      </c>
      <c r="Q76" s="117">
        <f t="shared" ref="Q76" si="34">SUBTOTAL(9,Q77:Q77)</f>
        <v>2500000</v>
      </c>
    </row>
    <row r="77" spans="1:17">
      <c r="A77" t="e">
        <f t="shared" si="6"/>
        <v>#REF!</v>
      </c>
      <c r="B77" s="25" t="s">
        <v>863</v>
      </c>
      <c r="C77" s="106"/>
      <c r="D77" s="106">
        <v>2701500</v>
      </c>
      <c r="E77" s="106">
        <v>3489200</v>
      </c>
      <c r="F77" s="106">
        <v>3197800</v>
      </c>
      <c r="G77" s="106">
        <v>4200000</v>
      </c>
      <c r="H77" s="106">
        <v>4279474</v>
      </c>
      <c r="I77" s="106">
        <v>4324857</v>
      </c>
      <c r="J77" s="106">
        <v>4074267</v>
      </c>
      <c r="K77" s="106">
        <v>3106013</v>
      </c>
      <c r="L77" s="106">
        <v>4546884</v>
      </c>
      <c r="M77" s="30">
        <v>3752670</v>
      </c>
      <c r="N77" s="30">
        <v>2547335</v>
      </c>
      <c r="O77" s="30">
        <v>2515417</v>
      </c>
      <c r="P77" s="30">
        <v>2500000</v>
      </c>
      <c r="Q77" s="30">
        <v>2500000</v>
      </c>
    </row>
    <row r="78" spans="1:17">
      <c r="A78" t="e">
        <f t="shared" si="6"/>
        <v>#REF!</v>
      </c>
      <c r="B78" s="24" t="s">
        <v>231</v>
      </c>
      <c r="C78" s="117">
        <f t="shared" ref="C78:Q78" si="35">SUBTOTAL(9,C79:C80)</f>
        <v>14209433</v>
      </c>
      <c r="D78" s="117">
        <f t="shared" si="35"/>
        <v>15645500</v>
      </c>
      <c r="E78" s="117">
        <f t="shared" si="35"/>
        <v>17579300</v>
      </c>
      <c r="F78" s="117">
        <f t="shared" si="35"/>
        <v>20660700</v>
      </c>
      <c r="G78" s="117">
        <f t="shared" si="35"/>
        <v>24699663</v>
      </c>
      <c r="H78" s="117">
        <f t="shared" si="35"/>
        <v>29972983</v>
      </c>
      <c r="I78" s="117">
        <f t="shared" si="35"/>
        <v>27976789</v>
      </c>
      <c r="J78" s="117">
        <f t="shared" si="35"/>
        <v>28600533</v>
      </c>
      <c r="K78" s="117">
        <f t="shared" si="35"/>
        <v>29340250</v>
      </c>
      <c r="L78" s="117">
        <f t="shared" si="35"/>
        <v>33488039</v>
      </c>
      <c r="M78" s="117">
        <f t="shared" si="35"/>
        <v>51846293</v>
      </c>
      <c r="N78" s="117">
        <f t="shared" si="35"/>
        <v>43466544</v>
      </c>
      <c r="O78" s="117">
        <f t="shared" si="35"/>
        <v>33762433</v>
      </c>
      <c r="P78" s="117">
        <f t="shared" si="35"/>
        <v>45186593</v>
      </c>
      <c r="Q78" s="117">
        <f t="shared" si="35"/>
        <v>33267068</v>
      </c>
    </row>
    <row r="79" spans="1:17" ht="15">
      <c r="A79" t="e">
        <f t="shared" si="6"/>
        <v>#REF!</v>
      </c>
      <c r="B79" s="25" t="s">
        <v>864</v>
      </c>
      <c r="C79" s="125">
        <v>14209433</v>
      </c>
      <c r="D79" s="106">
        <v>15645500</v>
      </c>
      <c r="E79" s="106">
        <v>17579300</v>
      </c>
      <c r="F79" s="106">
        <v>20660700</v>
      </c>
      <c r="G79" s="106">
        <v>24699663</v>
      </c>
      <c r="H79" s="106">
        <v>29972983</v>
      </c>
      <c r="I79" s="106">
        <v>27976789</v>
      </c>
      <c r="J79" s="106">
        <v>28600533</v>
      </c>
      <c r="K79" s="106">
        <v>29340250</v>
      </c>
      <c r="L79" s="106">
        <v>33488039</v>
      </c>
      <c r="M79" s="30">
        <v>35831311</v>
      </c>
      <c r="N79" s="30">
        <v>24153385</v>
      </c>
      <c r="O79" s="30">
        <v>32449999</v>
      </c>
      <c r="P79" s="30">
        <v>45186593</v>
      </c>
      <c r="Q79" s="30">
        <v>33267068</v>
      </c>
    </row>
    <row r="80" spans="1:17">
      <c r="A80" t="e">
        <f t="shared" si="6"/>
        <v>#REF!</v>
      </c>
      <c r="B80" t="s">
        <v>232</v>
      </c>
      <c r="G80" s="106">
        <v>0</v>
      </c>
      <c r="H80" s="106">
        <v>0</v>
      </c>
      <c r="I80" s="106">
        <v>0</v>
      </c>
      <c r="J80" s="106" t="s">
        <v>4</v>
      </c>
      <c r="K80" s="106" t="s">
        <v>4</v>
      </c>
      <c r="L80" s="106">
        <v>0</v>
      </c>
      <c r="M80" s="30">
        <v>16014982</v>
      </c>
      <c r="N80" s="30">
        <v>19313159</v>
      </c>
      <c r="O80" s="30">
        <v>1312434</v>
      </c>
      <c r="P80" s="30">
        <v>0</v>
      </c>
      <c r="Q80" s="30">
        <v>0</v>
      </c>
    </row>
    <row r="81" spans="1:17">
      <c r="A81" t="e">
        <f t="shared" si="6"/>
        <v>#REF!</v>
      </c>
      <c r="B81" s="24" t="s">
        <v>233</v>
      </c>
      <c r="C81" s="117">
        <f t="shared" ref="C81:M81" si="36">SUBTOTAL(9,C82:C82)</f>
        <v>324631</v>
      </c>
      <c r="D81" s="117">
        <f t="shared" si="36"/>
        <v>302300</v>
      </c>
      <c r="E81" s="117">
        <f t="shared" si="36"/>
        <v>336700</v>
      </c>
      <c r="F81" s="117">
        <f t="shared" si="36"/>
        <v>370500</v>
      </c>
      <c r="G81" s="117">
        <f t="shared" si="36"/>
        <v>405383</v>
      </c>
      <c r="H81" s="117">
        <f t="shared" si="36"/>
        <v>417142</v>
      </c>
      <c r="I81" s="117">
        <f t="shared" si="36"/>
        <v>397929</v>
      </c>
      <c r="J81" s="117">
        <f t="shared" si="36"/>
        <v>412845</v>
      </c>
      <c r="K81" s="117">
        <f t="shared" si="36"/>
        <v>427197</v>
      </c>
      <c r="L81" s="117">
        <f t="shared" si="36"/>
        <v>451971</v>
      </c>
      <c r="M81" s="117">
        <f t="shared" si="36"/>
        <v>475075</v>
      </c>
      <c r="N81" s="117">
        <f t="shared" ref="N81" si="37">SUBTOTAL(9,N82:N82)</f>
        <v>478315</v>
      </c>
      <c r="O81" s="117">
        <f t="shared" ref="O81" si="38">SUBTOTAL(9,O82:O82)</f>
        <v>534042</v>
      </c>
      <c r="P81" s="117">
        <f t="shared" ref="P81" si="39">SUBTOTAL(9,P82:P82)</f>
        <v>468200</v>
      </c>
      <c r="Q81" s="117">
        <f t="shared" ref="Q81" si="40">SUBTOTAL(9,Q82:Q82)</f>
        <v>468200</v>
      </c>
    </row>
    <row r="82" spans="1:17" ht="15">
      <c r="A82" t="e">
        <f t="shared" si="6"/>
        <v>#REF!</v>
      </c>
      <c r="B82" t="s">
        <v>234</v>
      </c>
      <c r="C82" s="125">
        <v>324631</v>
      </c>
      <c r="D82" s="106">
        <v>302300</v>
      </c>
      <c r="E82" s="106">
        <v>336700</v>
      </c>
      <c r="F82" s="106">
        <v>370500</v>
      </c>
      <c r="G82" s="106">
        <v>405383</v>
      </c>
      <c r="H82" s="106">
        <v>417142</v>
      </c>
      <c r="I82" s="106">
        <v>397929</v>
      </c>
      <c r="J82" s="106">
        <v>412845</v>
      </c>
      <c r="K82" s="106">
        <v>427197</v>
      </c>
      <c r="L82" s="106">
        <v>451971</v>
      </c>
      <c r="M82" s="30">
        <v>475075</v>
      </c>
      <c r="N82" s="30">
        <v>478315</v>
      </c>
      <c r="O82" s="30">
        <v>534042</v>
      </c>
      <c r="P82" s="30">
        <v>468200</v>
      </c>
      <c r="Q82" s="30">
        <v>468200</v>
      </c>
    </row>
    <row r="83" spans="1:17">
      <c r="A83" t="e">
        <f t="shared" ref="A83:A136" si="41">A82+1</f>
        <v>#REF!</v>
      </c>
      <c r="B83" s="24" t="s">
        <v>833</v>
      </c>
      <c r="C83" s="117">
        <f t="shared" ref="C83" si="42">SUBTOTAL(9,C84:C85)</f>
        <v>22396803</v>
      </c>
      <c r="D83" s="117">
        <f t="shared" ref="D83" si="43">SUBTOTAL(9,D84:D85)</f>
        <v>0</v>
      </c>
      <c r="E83" s="117">
        <f t="shared" ref="E83" si="44">SUBTOTAL(9,E84:E85)</f>
        <v>0</v>
      </c>
      <c r="F83" s="117">
        <f t="shared" ref="F83" si="45">SUBTOTAL(9,F84:F85)</f>
        <v>0</v>
      </c>
      <c r="G83" s="117">
        <f t="shared" ref="G83:I83" si="46">SUBTOTAL(9,G84:G85)</f>
        <v>27069379</v>
      </c>
      <c r="H83" s="117">
        <f t="shared" si="46"/>
        <v>28544499</v>
      </c>
      <c r="I83" s="117">
        <f t="shared" si="46"/>
        <v>31376707</v>
      </c>
      <c r="J83" s="117">
        <f t="shared" ref="J83:Q83" si="47">SUBTOTAL(9,J84:J85)</f>
        <v>33387897</v>
      </c>
      <c r="K83" s="117">
        <f t="shared" si="47"/>
        <v>36129470</v>
      </c>
      <c r="L83" s="117">
        <f t="shared" si="47"/>
        <v>36499779</v>
      </c>
      <c r="M83" s="117">
        <f t="shared" si="47"/>
        <v>34755136</v>
      </c>
      <c r="N83" s="117">
        <f t="shared" si="47"/>
        <v>35256195</v>
      </c>
      <c r="O83" s="117">
        <f t="shared" si="47"/>
        <v>37951980</v>
      </c>
      <c r="P83" s="117">
        <f t="shared" si="47"/>
        <v>44607639</v>
      </c>
      <c r="Q83" s="117">
        <f t="shared" si="47"/>
        <v>43686416</v>
      </c>
    </row>
    <row r="84" spans="1:17">
      <c r="A84" t="e">
        <f t="shared" si="41"/>
        <v>#REF!</v>
      </c>
      <c r="B84" s="24" t="s">
        <v>235</v>
      </c>
      <c r="C84" s="117">
        <f t="shared" ref="C84:I84" si="48">SUBTOTAL(9,C85:C85)</f>
        <v>22396803</v>
      </c>
      <c r="D84" s="117">
        <f t="shared" si="48"/>
        <v>0</v>
      </c>
      <c r="E84" s="117">
        <f t="shared" si="48"/>
        <v>0</v>
      </c>
      <c r="F84" s="117">
        <f t="shared" si="48"/>
        <v>0</v>
      </c>
      <c r="G84" s="117">
        <f t="shared" si="48"/>
        <v>27069379</v>
      </c>
      <c r="H84" s="117">
        <f t="shared" si="48"/>
        <v>28544499</v>
      </c>
      <c r="I84" s="117">
        <f t="shared" si="48"/>
        <v>31376707</v>
      </c>
      <c r="J84" s="117">
        <f>SUBTOTAL(9,J85:J85)</f>
        <v>33387897</v>
      </c>
      <c r="K84" s="117">
        <f>SUBTOTAL(9,K85:K85)</f>
        <v>36129470</v>
      </c>
      <c r="L84" s="117">
        <f>SUBTOTAL(9,L85:L85)</f>
        <v>36499779</v>
      </c>
      <c r="M84" s="117">
        <f>SUBTOTAL(9,M85:M85)</f>
        <v>34755136</v>
      </c>
      <c r="N84" s="117">
        <f t="shared" ref="N84" si="49">SUBTOTAL(9,N85:N85)</f>
        <v>35256195</v>
      </c>
      <c r="O84" s="117">
        <f t="shared" ref="O84" si="50">SUBTOTAL(9,O85:O85)</f>
        <v>37951980</v>
      </c>
      <c r="P84" s="117">
        <f t="shared" ref="P84" si="51">SUBTOTAL(9,P85:P85)</f>
        <v>44607639</v>
      </c>
      <c r="Q84" s="117">
        <f t="shared" ref="Q84" si="52">SUBTOTAL(9,Q85:Q85)</f>
        <v>43686416</v>
      </c>
    </row>
    <row r="85" spans="1:17">
      <c r="A85" t="e">
        <f t="shared" si="41"/>
        <v>#REF!</v>
      </c>
      <c r="B85" t="s">
        <v>236</v>
      </c>
      <c r="C85" s="106">
        <v>22396803</v>
      </c>
      <c r="G85" s="106">
        <v>27069379</v>
      </c>
      <c r="H85" s="106">
        <v>28544499</v>
      </c>
      <c r="I85" s="106">
        <v>31376707</v>
      </c>
      <c r="J85" s="106">
        <v>33387897</v>
      </c>
      <c r="K85" s="106">
        <v>36129470</v>
      </c>
      <c r="L85" s="106">
        <v>36499779</v>
      </c>
      <c r="M85" s="30">
        <v>34755136</v>
      </c>
      <c r="N85" s="30">
        <v>35256195</v>
      </c>
      <c r="O85" s="30">
        <v>37951980</v>
      </c>
      <c r="P85" s="30">
        <v>44607639</v>
      </c>
      <c r="Q85" s="30">
        <v>43686416</v>
      </c>
    </row>
    <row r="86" spans="1:17">
      <c r="A86" t="e">
        <f t="shared" si="41"/>
        <v>#REF!</v>
      </c>
      <c r="B86" s="24" t="s">
        <v>834</v>
      </c>
      <c r="C86" s="117">
        <f>SUBTOTAL(9,C87:C108)</f>
        <v>0</v>
      </c>
      <c r="D86" s="117">
        <f>SUBTOTAL(9,D87:D108)</f>
        <v>0</v>
      </c>
      <c r="E86" s="117">
        <f>SUBTOTAL(9,E87:E108)</f>
        <v>0</v>
      </c>
      <c r="F86" s="117">
        <f>SUBTOTAL(9,F87:F108)</f>
        <v>0</v>
      </c>
      <c r="G86" s="117">
        <f>SUBTOTAL(9,G87:G108)</f>
        <v>5630919</v>
      </c>
      <c r="H86" s="117">
        <f t="shared" ref="H86:I86" si="53">SUBTOTAL(9,H87:H108)</f>
        <v>5513539</v>
      </c>
      <c r="I86" s="117">
        <f t="shared" si="53"/>
        <v>6625271</v>
      </c>
      <c r="J86" s="117">
        <f>SUBTOTAL(9,J87:J108)</f>
        <v>7326148</v>
      </c>
      <c r="K86" s="117">
        <f t="shared" ref="K86:Q86" si="54">SUBTOTAL(9,K87:K108)</f>
        <v>7286954</v>
      </c>
      <c r="L86" s="117">
        <f t="shared" si="54"/>
        <v>7120397</v>
      </c>
      <c r="M86" s="117">
        <f t="shared" si="54"/>
        <v>7903831</v>
      </c>
      <c r="N86" s="117">
        <f t="shared" si="54"/>
        <v>9687175</v>
      </c>
      <c r="O86" s="117">
        <f t="shared" si="54"/>
        <v>9896518</v>
      </c>
      <c r="P86" s="117">
        <f t="shared" si="54"/>
        <v>7698812</v>
      </c>
      <c r="Q86" s="117">
        <f t="shared" si="54"/>
        <v>7898812</v>
      </c>
    </row>
    <row r="87" spans="1:17">
      <c r="A87" t="e">
        <f t="shared" si="41"/>
        <v>#REF!</v>
      </c>
      <c r="B87" s="24" t="s">
        <v>237</v>
      </c>
      <c r="C87" s="117">
        <f t="shared" ref="C87" si="55">SUBTOTAL(9,C88:C90)</f>
        <v>0</v>
      </c>
      <c r="D87" s="117">
        <f t="shared" ref="D87" si="56">SUBTOTAL(9,D88:D90)</f>
        <v>0</v>
      </c>
      <c r="E87" s="117">
        <f t="shared" ref="E87" si="57">SUBTOTAL(9,E88:E90)</f>
        <v>0</v>
      </c>
      <c r="F87" s="117">
        <f t="shared" ref="F87" si="58">SUBTOTAL(9,F88:F90)</f>
        <v>0</v>
      </c>
      <c r="G87" s="117">
        <f t="shared" ref="G87:Q87" si="59">SUBTOTAL(9,G88:G90)</f>
        <v>3425898</v>
      </c>
      <c r="H87" s="117">
        <f t="shared" si="59"/>
        <v>3935022</v>
      </c>
      <c r="I87" s="117">
        <f t="shared" si="59"/>
        <v>4861374</v>
      </c>
      <c r="J87" s="117">
        <f t="shared" si="59"/>
        <v>5595779</v>
      </c>
      <c r="K87" s="117">
        <f t="shared" si="59"/>
        <v>5530778</v>
      </c>
      <c r="L87" s="117">
        <f t="shared" si="59"/>
        <v>5376799</v>
      </c>
      <c r="M87" s="117">
        <f t="shared" si="59"/>
        <v>4942532</v>
      </c>
      <c r="N87" s="117">
        <f t="shared" si="59"/>
        <v>4764359</v>
      </c>
      <c r="O87" s="117">
        <f t="shared" si="59"/>
        <v>4922369</v>
      </c>
      <c r="P87" s="117">
        <f t="shared" si="59"/>
        <v>4810982</v>
      </c>
      <c r="Q87" s="117">
        <f t="shared" si="59"/>
        <v>5010982</v>
      </c>
    </row>
    <row r="88" spans="1:17">
      <c r="A88" t="e">
        <f t="shared" si="41"/>
        <v>#REF!</v>
      </c>
      <c r="B88" t="s">
        <v>238</v>
      </c>
      <c r="G88" s="106">
        <v>235443</v>
      </c>
      <c r="H88" s="106">
        <v>302263</v>
      </c>
      <c r="I88" s="106">
        <v>408486</v>
      </c>
      <c r="J88" s="106">
        <v>589825</v>
      </c>
      <c r="K88" s="106">
        <v>626501</v>
      </c>
      <c r="L88" s="106">
        <v>543588</v>
      </c>
      <c r="M88" s="30">
        <v>532522</v>
      </c>
      <c r="N88" s="30">
        <v>493675</v>
      </c>
      <c r="O88" s="30">
        <v>458245</v>
      </c>
      <c r="P88" s="30">
        <v>310970</v>
      </c>
      <c r="Q88" s="30">
        <v>310970</v>
      </c>
    </row>
    <row r="89" spans="1:17">
      <c r="A89" t="e">
        <f t="shared" si="41"/>
        <v>#REF!</v>
      </c>
      <c r="B89" t="s">
        <v>211</v>
      </c>
      <c r="G89" s="106">
        <v>2025246</v>
      </c>
      <c r="H89" s="106">
        <v>2421052</v>
      </c>
      <c r="I89" s="106">
        <v>2830304</v>
      </c>
      <c r="J89" s="106">
        <v>3273420</v>
      </c>
      <c r="K89" s="106">
        <v>3383012</v>
      </c>
      <c r="L89" s="106">
        <v>3598234</v>
      </c>
      <c r="M89" s="30">
        <v>3550387</v>
      </c>
      <c r="N89" s="30">
        <v>3516890</v>
      </c>
      <c r="O89" s="30">
        <v>3844425</v>
      </c>
      <c r="P89" s="30">
        <v>3500012</v>
      </c>
      <c r="Q89" s="30">
        <v>3700012</v>
      </c>
    </row>
    <row r="90" spans="1:17">
      <c r="A90" t="e">
        <f t="shared" si="41"/>
        <v>#REF!</v>
      </c>
      <c r="B90" t="s">
        <v>239</v>
      </c>
      <c r="G90" s="106">
        <v>1165209</v>
      </c>
      <c r="H90" s="106">
        <v>1211707</v>
      </c>
      <c r="I90" s="106">
        <v>1622584</v>
      </c>
      <c r="J90" s="106">
        <v>1732534</v>
      </c>
      <c r="K90" s="106">
        <v>1521265</v>
      </c>
      <c r="L90" s="106">
        <v>1234977</v>
      </c>
      <c r="M90" s="30">
        <v>859623</v>
      </c>
      <c r="N90" s="30">
        <v>753794</v>
      </c>
      <c r="O90" s="30">
        <v>619699</v>
      </c>
      <c r="P90" s="30">
        <v>1000000</v>
      </c>
      <c r="Q90" s="30">
        <v>1000000</v>
      </c>
    </row>
    <row r="91" spans="1:17">
      <c r="A91" t="e">
        <f t="shared" si="41"/>
        <v>#REF!</v>
      </c>
      <c r="B91" s="24" t="s">
        <v>240</v>
      </c>
      <c r="C91" s="117">
        <f t="shared" ref="C91:Q91" si="60">SUBTOTAL(9,C92:C94)</f>
        <v>0</v>
      </c>
      <c r="D91" s="117">
        <f t="shared" si="60"/>
        <v>0</v>
      </c>
      <c r="E91" s="117">
        <f t="shared" si="60"/>
        <v>0</v>
      </c>
      <c r="F91" s="117">
        <f t="shared" si="60"/>
        <v>0</v>
      </c>
      <c r="G91" s="117">
        <f t="shared" si="60"/>
        <v>205765</v>
      </c>
      <c r="H91" s="117">
        <f t="shared" si="60"/>
        <v>234707</v>
      </c>
      <c r="I91" s="117">
        <f t="shared" si="60"/>
        <v>285740</v>
      </c>
      <c r="J91" s="117">
        <f t="shared" si="60"/>
        <v>253356</v>
      </c>
      <c r="K91" s="117">
        <f t="shared" si="60"/>
        <v>259970</v>
      </c>
      <c r="L91" s="117">
        <f t="shared" si="60"/>
        <v>246231</v>
      </c>
      <c r="M91" s="117">
        <f t="shared" si="60"/>
        <v>250100</v>
      </c>
      <c r="N91" s="117">
        <f t="shared" si="60"/>
        <v>209470</v>
      </c>
      <c r="O91" s="117">
        <f t="shared" si="60"/>
        <v>210661</v>
      </c>
      <c r="P91" s="117">
        <f t="shared" si="60"/>
        <v>227640</v>
      </c>
      <c r="Q91" s="117">
        <f t="shared" si="60"/>
        <v>227640</v>
      </c>
    </row>
    <row r="92" spans="1:17">
      <c r="A92" t="e">
        <f t="shared" si="41"/>
        <v>#REF!</v>
      </c>
      <c r="B92" t="s">
        <v>241</v>
      </c>
      <c r="G92" s="106">
        <v>43979</v>
      </c>
      <c r="H92" s="106">
        <v>52062</v>
      </c>
      <c r="I92" s="106">
        <v>42035</v>
      </c>
      <c r="J92" s="106">
        <v>28300</v>
      </c>
      <c r="K92" s="106">
        <v>26316</v>
      </c>
      <c r="L92" s="106">
        <v>20450</v>
      </c>
      <c r="M92" s="30">
        <v>27450</v>
      </c>
      <c r="N92" s="30">
        <v>19845</v>
      </c>
      <c r="O92" s="30">
        <v>17179</v>
      </c>
      <c r="P92" s="30">
        <v>20450</v>
      </c>
      <c r="Q92" s="30">
        <v>20450</v>
      </c>
    </row>
    <row r="93" spans="1:17">
      <c r="A93" t="e">
        <f t="shared" si="41"/>
        <v>#REF!</v>
      </c>
      <c r="B93" t="s">
        <v>242</v>
      </c>
      <c r="G93" s="106">
        <v>105192</v>
      </c>
      <c r="H93" s="106">
        <v>119715</v>
      </c>
      <c r="I93" s="106">
        <v>144447</v>
      </c>
      <c r="J93" s="106">
        <v>162948</v>
      </c>
      <c r="K93" s="106">
        <v>164372</v>
      </c>
      <c r="L93" s="106">
        <v>173434</v>
      </c>
      <c r="M93" s="30">
        <v>167944</v>
      </c>
      <c r="N93" s="30">
        <v>137663</v>
      </c>
      <c r="O93" s="30">
        <v>130802</v>
      </c>
      <c r="P93" s="30">
        <v>154843</v>
      </c>
      <c r="Q93" s="30">
        <v>154843</v>
      </c>
    </row>
    <row r="94" spans="1:17">
      <c r="A94" t="e">
        <f t="shared" si="41"/>
        <v>#REF!</v>
      </c>
      <c r="B94" t="s">
        <v>243</v>
      </c>
      <c r="G94" s="106">
        <v>56594</v>
      </c>
      <c r="H94" s="106">
        <v>62930</v>
      </c>
      <c r="I94" s="106">
        <v>99258</v>
      </c>
      <c r="J94" s="106">
        <v>62108</v>
      </c>
      <c r="K94" s="106">
        <v>69282</v>
      </c>
      <c r="L94" s="106">
        <v>52347</v>
      </c>
      <c r="M94" s="30">
        <v>54706</v>
      </c>
      <c r="N94" s="30">
        <v>51962</v>
      </c>
      <c r="O94" s="30">
        <v>62680</v>
      </c>
      <c r="P94" s="30">
        <v>52347</v>
      </c>
      <c r="Q94" s="30">
        <v>52347</v>
      </c>
    </row>
    <row r="95" spans="1:17">
      <c r="A95" t="e">
        <f t="shared" si="41"/>
        <v>#REF!</v>
      </c>
      <c r="B95" s="24" t="s">
        <v>244</v>
      </c>
      <c r="C95" s="117">
        <f t="shared" ref="C95:Q95" si="61">SUBTOTAL(9,C96:C97)</f>
        <v>0</v>
      </c>
      <c r="D95" s="117">
        <f t="shared" si="61"/>
        <v>0</v>
      </c>
      <c r="E95" s="117">
        <f t="shared" si="61"/>
        <v>0</v>
      </c>
      <c r="F95" s="117">
        <f t="shared" si="61"/>
        <v>0</v>
      </c>
      <c r="G95" s="117">
        <f t="shared" si="61"/>
        <v>127253</v>
      </c>
      <c r="H95" s="117">
        <f t="shared" si="61"/>
        <v>130988</v>
      </c>
      <c r="I95" s="117">
        <f t="shared" si="61"/>
        <v>132579</v>
      </c>
      <c r="J95" s="117">
        <f t="shared" si="61"/>
        <v>134689</v>
      </c>
      <c r="K95" s="117">
        <f t="shared" si="61"/>
        <v>135830</v>
      </c>
      <c r="L95" s="117">
        <f t="shared" si="61"/>
        <v>97725</v>
      </c>
      <c r="M95" s="117">
        <f t="shared" si="61"/>
        <v>38338</v>
      </c>
      <c r="N95" s="117">
        <f t="shared" si="61"/>
        <v>459</v>
      </c>
      <c r="O95" s="117">
        <f t="shared" si="61"/>
        <v>0</v>
      </c>
      <c r="P95" s="117">
        <f t="shared" si="61"/>
        <v>0</v>
      </c>
      <c r="Q95" s="117">
        <f t="shared" si="61"/>
        <v>0</v>
      </c>
    </row>
    <row r="96" spans="1:17">
      <c r="A96" t="e">
        <f t="shared" si="41"/>
        <v>#REF!</v>
      </c>
      <c r="B96" t="s">
        <v>245</v>
      </c>
      <c r="G96" s="106">
        <v>31940</v>
      </c>
      <c r="H96" s="106">
        <v>58493</v>
      </c>
      <c r="I96" s="106">
        <v>28230</v>
      </c>
      <c r="J96" s="106">
        <v>52248</v>
      </c>
      <c r="K96" s="106">
        <v>46015</v>
      </c>
      <c r="L96" s="106">
        <v>6996</v>
      </c>
      <c r="M96" s="30">
        <v>38338</v>
      </c>
      <c r="N96" s="30">
        <v>0</v>
      </c>
      <c r="O96" s="30">
        <v>0</v>
      </c>
      <c r="P96" s="30">
        <v>0</v>
      </c>
      <c r="Q96" s="30">
        <v>0</v>
      </c>
    </row>
    <row r="97" spans="1:17">
      <c r="A97" t="e">
        <f t="shared" si="41"/>
        <v>#REF!</v>
      </c>
      <c r="B97" t="s">
        <v>246</v>
      </c>
      <c r="G97" s="106">
        <v>95313</v>
      </c>
      <c r="H97" s="106">
        <v>72495</v>
      </c>
      <c r="I97" s="106">
        <v>104349</v>
      </c>
      <c r="J97" s="106">
        <v>82441</v>
      </c>
      <c r="K97" s="106">
        <v>89815</v>
      </c>
      <c r="L97" s="106">
        <v>90729</v>
      </c>
      <c r="M97" s="30">
        <v>0</v>
      </c>
      <c r="N97" s="30">
        <v>459</v>
      </c>
      <c r="O97" s="30">
        <v>0</v>
      </c>
      <c r="P97" s="30">
        <v>0</v>
      </c>
      <c r="Q97" s="30">
        <v>0</v>
      </c>
    </row>
    <row r="98" spans="1:17">
      <c r="A98" t="e">
        <f t="shared" si="41"/>
        <v>#REF!</v>
      </c>
      <c r="B98" s="24" t="s">
        <v>247</v>
      </c>
      <c r="C98" s="117">
        <f t="shared" ref="C98:Q98" si="62">SUBTOTAL(9,C99:C101)</f>
        <v>0</v>
      </c>
      <c r="D98" s="117">
        <f t="shared" si="62"/>
        <v>0</v>
      </c>
      <c r="E98" s="117">
        <f t="shared" si="62"/>
        <v>0</v>
      </c>
      <c r="F98" s="117">
        <f t="shared" si="62"/>
        <v>0</v>
      </c>
      <c r="G98" s="117">
        <f t="shared" si="62"/>
        <v>166607</v>
      </c>
      <c r="H98" s="117">
        <f t="shared" si="62"/>
        <v>70377</v>
      </c>
      <c r="I98" s="117">
        <f t="shared" si="62"/>
        <v>49509</v>
      </c>
      <c r="J98" s="117">
        <f t="shared" si="62"/>
        <v>52328</v>
      </c>
      <c r="K98" s="117">
        <f t="shared" si="62"/>
        <v>56375</v>
      </c>
      <c r="L98" s="117">
        <f t="shared" si="62"/>
        <v>142857</v>
      </c>
      <c r="M98" s="117">
        <f t="shared" si="62"/>
        <v>1120304</v>
      </c>
      <c r="N98" s="117">
        <f t="shared" si="62"/>
        <v>1341390</v>
      </c>
      <c r="O98" s="117">
        <f t="shared" si="62"/>
        <v>1448556</v>
      </c>
      <c r="P98" s="117">
        <f t="shared" si="62"/>
        <v>1139679</v>
      </c>
      <c r="Q98" s="117">
        <f t="shared" si="62"/>
        <v>1139679</v>
      </c>
    </row>
    <row r="99" spans="1:17">
      <c r="A99" t="e">
        <f t="shared" si="41"/>
        <v>#REF!</v>
      </c>
      <c r="B99" t="s">
        <v>248</v>
      </c>
      <c r="G99">
        <v>13353</v>
      </c>
      <c r="H99">
        <v>13017</v>
      </c>
      <c r="I99">
        <v>15733</v>
      </c>
      <c r="J99" s="106">
        <v>11578</v>
      </c>
      <c r="K99" s="106">
        <v>13530</v>
      </c>
      <c r="L99" s="106">
        <v>91018</v>
      </c>
      <c r="M99" s="30">
        <v>78749</v>
      </c>
      <c r="N99" s="30">
        <v>97122</v>
      </c>
      <c r="O99" s="30">
        <v>98131</v>
      </c>
      <c r="P99" s="30">
        <v>50000</v>
      </c>
      <c r="Q99" s="30">
        <v>50000</v>
      </c>
    </row>
    <row r="100" spans="1:17">
      <c r="A100" t="e">
        <f t="shared" si="41"/>
        <v>#REF!</v>
      </c>
      <c r="B100" t="s">
        <v>249</v>
      </c>
      <c r="G100">
        <v>153254</v>
      </c>
      <c r="H100">
        <v>57360</v>
      </c>
      <c r="I100">
        <v>33776</v>
      </c>
      <c r="J100" s="106">
        <v>40750</v>
      </c>
      <c r="K100" s="106">
        <v>42845</v>
      </c>
      <c r="L100" s="106">
        <v>51839</v>
      </c>
      <c r="M100" s="30">
        <v>12263</v>
      </c>
      <c r="N100" s="30">
        <v>0</v>
      </c>
      <c r="O100" s="30">
        <v>0</v>
      </c>
      <c r="P100" s="30">
        <v>51839</v>
      </c>
      <c r="Q100" s="30">
        <v>51839</v>
      </c>
    </row>
    <row r="101" spans="1:17">
      <c r="A101" t="e">
        <f t="shared" si="41"/>
        <v>#REF!</v>
      </c>
      <c r="B101" t="s">
        <v>250</v>
      </c>
      <c r="G101" s="106" t="s">
        <v>4</v>
      </c>
      <c r="H101" s="106" t="s">
        <v>4</v>
      </c>
      <c r="I101" s="106" t="s">
        <v>4</v>
      </c>
      <c r="J101" s="106" t="s">
        <v>4</v>
      </c>
      <c r="K101" s="106" t="s">
        <v>4</v>
      </c>
      <c r="L101" s="106" t="s">
        <v>4</v>
      </c>
      <c r="M101" s="30">
        <v>1029292</v>
      </c>
      <c r="N101" s="30">
        <v>1244268</v>
      </c>
      <c r="O101" s="30">
        <v>1350425</v>
      </c>
      <c r="P101" s="30">
        <v>1037840</v>
      </c>
      <c r="Q101" s="30">
        <v>1037840</v>
      </c>
    </row>
    <row r="102" spans="1:17">
      <c r="A102" t="e">
        <f t="shared" si="41"/>
        <v>#REF!</v>
      </c>
      <c r="B102" s="24" t="s">
        <v>251</v>
      </c>
      <c r="C102" s="117">
        <f t="shared" ref="C102:Q102" si="63">SUBTOTAL(9,C103:C108)</f>
        <v>0</v>
      </c>
      <c r="D102" s="117">
        <f t="shared" si="63"/>
        <v>0</v>
      </c>
      <c r="E102" s="117">
        <f t="shared" si="63"/>
        <v>0</v>
      </c>
      <c r="F102" s="117">
        <f t="shared" si="63"/>
        <v>0</v>
      </c>
      <c r="G102" s="117">
        <f t="shared" si="63"/>
        <v>1705396</v>
      </c>
      <c r="H102" s="117">
        <f t="shared" si="63"/>
        <v>1142445</v>
      </c>
      <c r="I102" s="117">
        <f t="shared" si="63"/>
        <v>1296069</v>
      </c>
      <c r="J102" s="117">
        <f t="shared" si="63"/>
        <v>1289996</v>
      </c>
      <c r="K102" s="117">
        <f t="shared" si="63"/>
        <v>1304001</v>
      </c>
      <c r="L102" s="117">
        <f t="shared" si="63"/>
        <v>1256785</v>
      </c>
      <c r="M102" s="117">
        <f t="shared" si="63"/>
        <v>1552557</v>
      </c>
      <c r="N102" s="117">
        <f t="shared" si="63"/>
        <v>3371497</v>
      </c>
      <c r="O102" s="117">
        <f t="shared" si="63"/>
        <v>3314932</v>
      </c>
      <c r="P102" s="117">
        <f t="shared" si="63"/>
        <v>1520511</v>
      </c>
      <c r="Q102" s="117">
        <f t="shared" si="63"/>
        <v>1520511</v>
      </c>
    </row>
    <row r="103" spans="1:17">
      <c r="A103" t="e">
        <f t="shared" si="41"/>
        <v>#REF!</v>
      </c>
      <c r="B103" t="s">
        <v>252</v>
      </c>
      <c r="G103">
        <v>215647</v>
      </c>
      <c r="H103">
        <v>227801</v>
      </c>
      <c r="I103">
        <v>246443</v>
      </c>
      <c r="J103" s="106">
        <v>249761</v>
      </c>
      <c r="K103" s="106">
        <v>255491</v>
      </c>
      <c r="L103" s="106">
        <v>272213</v>
      </c>
      <c r="M103" s="30">
        <v>283583</v>
      </c>
      <c r="N103" s="30">
        <v>296938</v>
      </c>
      <c r="O103" s="30">
        <v>293768</v>
      </c>
      <c r="P103" s="30">
        <v>214200</v>
      </c>
      <c r="Q103" s="30">
        <v>214200</v>
      </c>
    </row>
    <row r="104" spans="1:17">
      <c r="A104" t="e">
        <f t="shared" si="41"/>
        <v>#REF!</v>
      </c>
      <c r="B104" t="s">
        <v>253</v>
      </c>
      <c r="G104">
        <v>139094</v>
      </c>
      <c r="H104">
        <v>86071</v>
      </c>
      <c r="I104">
        <v>80075</v>
      </c>
      <c r="J104" s="106">
        <v>88147</v>
      </c>
      <c r="K104" s="106">
        <v>85209</v>
      </c>
      <c r="L104" s="106">
        <v>85491</v>
      </c>
      <c r="M104" s="30">
        <v>114680</v>
      </c>
      <c r="N104" s="30">
        <v>100695</v>
      </c>
      <c r="O104" s="30">
        <v>92507</v>
      </c>
      <c r="P104" s="30">
        <v>85491</v>
      </c>
      <c r="Q104" s="30">
        <v>85491</v>
      </c>
    </row>
    <row r="105" spans="1:17">
      <c r="A105" t="e">
        <f t="shared" si="41"/>
        <v>#REF!</v>
      </c>
      <c r="B105" t="s">
        <v>254</v>
      </c>
      <c r="G105">
        <v>40212</v>
      </c>
      <c r="H105">
        <v>44100</v>
      </c>
      <c r="I105">
        <v>52851</v>
      </c>
      <c r="J105" s="106">
        <v>44682</v>
      </c>
      <c r="K105" s="106">
        <v>52820</v>
      </c>
      <c r="L105" s="106">
        <v>53861</v>
      </c>
      <c r="M105" s="30">
        <v>74829</v>
      </c>
      <c r="N105" s="30">
        <v>84599</v>
      </c>
      <c r="O105" s="30">
        <v>78319</v>
      </c>
      <c r="P105" s="30">
        <v>52820</v>
      </c>
      <c r="Q105" s="30">
        <v>52820</v>
      </c>
    </row>
    <row r="106" spans="1:17">
      <c r="A106" t="e">
        <f t="shared" si="41"/>
        <v>#REF!</v>
      </c>
      <c r="B106" t="s">
        <v>255</v>
      </c>
      <c r="G106">
        <v>919162</v>
      </c>
      <c r="H106">
        <v>755281</v>
      </c>
      <c r="I106">
        <v>916700</v>
      </c>
      <c r="J106" s="106">
        <v>906770</v>
      </c>
      <c r="K106" s="106">
        <v>910481</v>
      </c>
      <c r="L106" s="106">
        <v>845220</v>
      </c>
      <c r="M106" s="30">
        <v>1079465</v>
      </c>
      <c r="N106" s="30">
        <v>1048994</v>
      </c>
      <c r="O106" s="30">
        <v>1056639</v>
      </c>
      <c r="P106" s="30">
        <v>1168000</v>
      </c>
      <c r="Q106" s="30">
        <v>1168000</v>
      </c>
    </row>
    <row r="107" spans="1:17">
      <c r="A107" t="e">
        <f t="shared" si="41"/>
        <v>#REF!</v>
      </c>
      <c r="B107" t="s">
        <v>256</v>
      </c>
      <c r="G107" s="106" t="s">
        <v>4</v>
      </c>
      <c r="H107" s="106" t="s">
        <v>4</v>
      </c>
      <c r="I107" s="106" t="s">
        <v>4</v>
      </c>
      <c r="J107" s="106" t="s">
        <v>4</v>
      </c>
      <c r="K107" s="106" t="s">
        <v>4</v>
      </c>
      <c r="L107" s="106" t="s">
        <v>4</v>
      </c>
      <c r="M107" s="30">
        <v>0</v>
      </c>
      <c r="N107" s="30">
        <v>1840271</v>
      </c>
      <c r="O107" s="30">
        <v>1793699</v>
      </c>
      <c r="P107" s="30">
        <v>0</v>
      </c>
      <c r="Q107" s="30">
        <v>0</v>
      </c>
    </row>
    <row r="108" spans="1:17">
      <c r="B108" s="25" t="s">
        <v>845</v>
      </c>
      <c r="G108">
        <v>391281</v>
      </c>
      <c r="H108">
        <v>29192</v>
      </c>
      <c r="I108">
        <v>0</v>
      </c>
      <c r="J108" s="106">
        <v>636</v>
      </c>
      <c r="K108" s="106" t="s">
        <v>4</v>
      </c>
      <c r="L108" s="106" t="s">
        <v>4</v>
      </c>
      <c r="M108" s="30"/>
      <c r="N108" s="30"/>
      <c r="O108" s="30"/>
      <c r="P108" s="30"/>
      <c r="Q108" s="30"/>
    </row>
    <row r="109" spans="1:17">
      <c r="A109" t="e">
        <f>A107+1</f>
        <v>#REF!</v>
      </c>
      <c r="B109" s="24" t="s">
        <v>835</v>
      </c>
      <c r="C109" s="117">
        <f t="shared" ref="C109" si="64">SUBTOTAL(9,C110:C126)</f>
        <v>0</v>
      </c>
      <c r="D109" s="117">
        <f t="shared" ref="D109" si="65">SUBTOTAL(9,D110:D126)</f>
        <v>0</v>
      </c>
      <c r="E109" s="117">
        <f t="shared" ref="E109" si="66">SUBTOTAL(9,E110:E126)</f>
        <v>0</v>
      </c>
      <c r="F109" s="117">
        <f t="shared" ref="F109" si="67">SUBTOTAL(9,F110:F126)</f>
        <v>0</v>
      </c>
      <c r="G109" s="117">
        <f t="shared" ref="G109:Q109" si="68">SUBTOTAL(9,G110:G126)</f>
        <v>4691173</v>
      </c>
      <c r="H109" s="117">
        <f t="shared" si="68"/>
        <v>4503372</v>
      </c>
      <c r="I109" s="117">
        <f t="shared" si="68"/>
        <v>6366566</v>
      </c>
      <c r="J109" s="117">
        <f t="shared" si="68"/>
        <v>6195923</v>
      </c>
      <c r="K109" s="117">
        <f t="shared" si="68"/>
        <v>7949048</v>
      </c>
      <c r="L109" s="117">
        <f t="shared" si="68"/>
        <v>7677233</v>
      </c>
      <c r="M109" s="117">
        <f t="shared" si="68"/>
        <v>7954573</v>
      </c>
      <c r="N109" s="117">
        <f t="shared" si="68"/>
        <v>7184458</v>
      </c>
      <c r="O109" s="117">
        <f t="shared" si="68"/>
        <v>7616543</v>
      </c>
      <c r="P109" s="117">
        <f t="shared" si="68"/>
        <v>5798564</v>
      </c>
      <c r="Q109" s="117">
        <f t="shared" si="68"/>
        <v>6247414</v>
      </c>
    </row>
    <row r="110" spans="1:17">
      <c r="A110" t="e">
        <f t="shared" si="41"/>
        <v>#REF!</v>
      </c>
      <c r="B110" s="24" t="s">
        <v>258</v>
      </c>
      <c r="C110" s="117">
        <f t="shared" ref="C110" si="69">SUBTOTAL(9,C111:C115)</f>
        <v>0</v>
      </c>
      <c r="D110" s="117">
        <f t="shared" ref="D110" si="70">SUBTOTAL(9,D111:D115)</f>
        <v>0</v>
      </c>
      <c r="E110" s="117">
        <f t="shared" ref="E110" si="71">SUBTOTAL(9,E111:E115)</f>
        <v>0</v>
      </c>
      <c r="F110" s="117">
        <f t="shared" ref="F110" si="72">SUBTOTAL(9,F111:F115)</f>
        <v>0</v>
      </c>
      <c r="G110" s="117">
        <f t="shared" ref="G110:Q110" si="73">SUBTOTAL(9,G111:G115)</f>
        <v>544493</v>
      </c>
      <c r="H110" s="117">
        <f t="shared" si="73"/>
        <v>601304</v>
      </c>
      <c r="I110" s="117">
        <f t="shared" si="73"/>
        <v>898489</v>
      </c>
      <c r="J110" s="117">
        <f t="shared" si="73"/>
        <v>530733</v>
      </c>
      <c r="K110" s="117">
        <f t="shared" si="73"/>
        <v>1478264</v>
      </c>
      <c r="L110" s="117">
        <f t="shared" si="73"/>
        <v>1049538</v>
      </c>
      <c r="M110" s="117">
        <f t="shared" si="73"/>
        <v>1013991</v>
      </c>
      <c r="N110" s="117">
        <f t="shared" si="73"/>
        <v>1103176</v>
      </c>
      <c r="O110" s="117">
        <f t="shared" si="73"/>
        <v>1227942</v>
      </c>
      <c r="P110" s="117">
        <f t="shared" si="73"/>
        <v>716320</v>
      </c>
      <c r="Q110" s="117">
        <f t="shared" si="73"/>
        <v>856320</v>
      </c>
    </row>
    <row r="111" spans="1:17">
      <c r="A111" t="e">
        <f t="shared" si="41"/>
        <v>#REF!</v>
      </c>
      <c r="B111" t="s">
        <v>259</v>
      </c>
      <c r="G111">
        <v>402124</v>
      </c>
      <c r="H111">
        <v>568257</v>
      </c>
      <c r="I111">
        <v>880105</v>
      </c>
      <c r="J111" s="106">
        <v>505603</v>
      </c>
      <c r="K111" s="106">
        <v>1457177</v>
      </c>
      <c r="L111" s="106">
        <v>1029783</v>
      </c>
      <c r="M111" s="30">
        <v>985944</v>
      </c>
      <c r="N111" s="30">
        <v>1091475</v>
      </c>
      <c r="O111" s="30">
        <v>1214372</v>
      </c>
      <c r="P111" s="30">
        <v>700000</v>
      </c>
      <c r="Q111" s="30">
        <v>840000</v>
      </c>
    </row>
    <row r="112" spans="1:17">
      <c r="A112" t="e">
        <f t="shared" si="41"/>
        <v>#REF!</v>
      </c>
      <c r="B112" t="s">
        <v>260</v>
      </c>
      <c r="G112">
        <v>123316</v>
      </c>
      <c r="H112">
        <v>0</v>
      </c>
      <c r="I112">
        <v>0</v>
      </c>
      <c r="J112" s="106">
        <v>25130</v>
      </c>
      <c r="K112" s="106">
        <v>21087</v>
      </c>
      <c r="L112" s="106">
        <v>19755</v>
      </c>
      <c r="M112" s="30">
        <v>27947</v>
      </c>
      <c r="N112" s="30">
        <v>7191</v>
      </c>
      <c r="O112" s="30">
        <v>7485</v>
      </c>
      <c r="P112" s="30">
        <v>16320</v>
      </c>
      <c r="Q112" s="30">
        <v>16320</v>
      </c>
    </row>
    <row r="113" spans="1:17">
      <c r="A113" t="e">
        <f t="shared" si="41"/>
        <v>#REF!</v>
      </c>
      <c r="B113" t="s">
        <v>261</v>
      </c>
      <c r="G113">
        <v>15753</v>
      </c>
      <c r="H113">
        <v>21654</v>
      </c>
      <c r="I113">
        <v>18384</v>
      </c>
      <c r="J113" s="106">
        <v>0</v>
      </c>
      <c r="K113">
        <v>0</v>
      </c>
      <c r="L113">
        <v>0</v>
      </c>
      <c r="M113" s="30">
        <v>100</v>
      </c>
      <c r="N113" s="30">
        <v>4510</v>
      </c>
      <c r="O113" s="30">
        <v>0</v>
      </c>
      <c r="P113" s="30">
        <v>0</v>
      </c>
      <c r="Q113" s="30">
        <v>0</v>
      </c>
    </row>
    <row r="114" spans="1:17">
      <c r="A114" t="e">
        <f t="shared" si="41"/>
        <v>#REF!</v>
      </c>
      <c r="B114" t="s">
        <v>262</v>
      </c>
      <c r="G114">
        <v>3300</v>
      </c>
      <c r="H114">
        <v>11393</v>
      </c>
      <c r="I114">
        <v>0</v>
      </c>
      <c r="J114" s="30">
        <v>0</v>
      </c>
      <c r="K114" s="30">
        <v>0</v>
      </c>
      <c r="L114" s="30">
        <v>0</v>
      </c>
      <c r="M114" s="30">
        <v>0</v>
      </c>
      <c r="N114" s="30">
        <v>0</v>
      </c>
      <c r="O114" s="30">
        <v>85</v>
      </c>
      <c r="P114" s="30">
        <v>0</v>
      </c>
      <c r="Q114" s="30">
        <v>0</v>
      </c>
    </row>
    <row r="115" spans="1:17">
      <c r="A115" t="e">
        <f t="shared" si="41"/>
        <v>#REF!</v>
      </c>
      <c r="B115" t="s">
        <v>263</v>
      </c>
      <c r="G115" s="30">
        <v>0</v>
      </c>
      <c r="H115" s="30">
        <v>0</v>
      </c>
      <c r="I115" s="30">
        <v>0</v>
      </c>
      <c r="J115" s="30">
        <v>0</v>
      </c>
      <c r="K115" s="30">
        <v>0</v>
      </c>
      <c r="L115" s="30">
        <v>0</v>
      </c>
      <c r="M115" s="30">
        <v>0</v>
      </c>
      <c r="N115" s="30">
        <v>0</v>
      </c>
      <c r="O115" s="30">
        <v>6000</v>
      </c>
      <c r="P115" s="30">
        <v>0</v>
      </c>
      <c r="Q115" s="30">
        <v>0</v>
      </c>
    </row>
    <row r="116" spans="1:17">
      <c r="A116" t="e">
        <f t="shared" si="41"/>
        <v>#REF!</v>
      </c>
      <c r="B116" s="24" t="s">
        <v>264</v>
      </c>
      <c r="C116" s="117">
        <f t="shared" ref="C116:Q116" si="74">SUBTOTAL(9,C117:C118)</f>
        <v>0</v>
      </c>
      <c r="D116" s="117">
        <f t="shared" si="74"/>
        <v>0</v>
      </c>
      <c r="E116" s="117">
        <f t="shared" si="74"/>
        <v>0</v>
      </c>
      <c r="F116" s="117">
        <f t="shared" si="74"/>
        <v>0</v>
      </c>
      <c r="G116" s="117">
        <f t="shared" si="74"/>
        <v>45300</v>
      </c>
      <c r="H116" s="117">
        <f t="shared" si="74"/>
        <v>20000</v>
      </c>
      <c r="I116" s="117">
        <f t="shared" si="74"/>
        <v>20000</v>
      </c>
      <c r="J116" s="117">
        <f t="shared" si="74"/>
        <v>20000</v>
      </c>
      <c r="K116" s="117">
        <f t="shared" si="74"/>
        <v>45000</v>
      </c>
      <c r="L116" s="117">
        <f t="shared" si="74"/>
        <v>23850</v>
      </c>
      <c r="M116" s="117">
        <f t="shared" si="74"/>
        <v>2500</v>
      </c>
      <c r="N116" s="117">
        <f t="shared" si="74"/>
        <v>2500</v>
      </c>
      <c r="O116" s="117">
        <f t="shared" si="74"/>
        <v>-115151</v>
      </c>
      <c r="P116" s="117">
        <f t="shared" si="74"/>
        <v>0</v>
      </c>
      <c r="Q116" s="117">
        <f t="shared" si="74"/>
        <v>0</v>
      </c>
    </row>
    <row r="117" spans="1:17">
      <c r="A117" t="e">
        <f t="shared" si="41"/>
        <v>#REF!</v>
      </c>
      <c r="B117" t="s">
        <v>265</v>
      </c>
      <c r="G117">
        <v>20000</v>
      </c>
      <c r="H117">
        <v>20000</v>
      </c>
      <c r="I117">
        <v>20000</v>
      </c>
      <c r="J117" s="106">
        <v>20000</v>
      </c>
      <c r="K117" s="106">
        <v>20000</v>
      </c>
      <c r="L117" s="106">
        <v>23850</v>
      </c>
      <c r="M117" s="30">
        <v>2500</v>
      </c>
      <c r="N117" s="30">
        <v>2500</v>
      </c>
      <c r="O117" s="30">
        <v>3500</v>
      </c>
      <c r="P117" s="30">
        <v>0</v>
      </c>
      <c r="Q117" s="30">
        <v>0</v>
      </c>
    </row>
    <row r="118" spans="1:17">
      <c r="A118" t="e">
        <f t="shared" si="41"/>
        <v>#REF!</v>
      </c>
      <c r="B118" t="s">
        <v>266</v>
      </c>
      <c r="G118">
        <v>25300</v>
      </c>
      <c r="H118">
        <v>0</v>
      </c>
      <c r="I118">
        <v>0</v>
      </c>
      <c r="J118" t="s">
        <v>4</v>
      </c>
      <c r="K118">
        <v>25000</v>
      </c>
      <c r="L118" t="s">
        <v>4</v>
      </c>
      <c r="M118" s="30">
        <v>0</v>
      </c>
      <c r="N118" s="30">
        <v>0</v>
      </c>
      <c r="O118" s="30">
        <v>-118651</v>
      </c>
      <c r="P118" s="30">
        <v>0</v>
      </c>
      <c r="Q118" s="30">
        <v>0</v>
      </c>
    </row>
    <row r="119" spans="1:17">
      <c r="A119" t="e">
        <f t="shared" si="41"/>
        <v>#REF!</v>
      </c>
      <c r="B119" s="24" t="s">
        <v>267</v>
      </c>
      <c r="C119" s="117">
        <f t="shared" ref="C119:L119" si="75">SUBTOTAL(9,C120:C124)</f>
        <v>0</v>
      </c>
      <c r="D119" s="117">
        <f t="shared" si="75"/>
        <v>0</v>
      </c>
      <c r="E119" s="117">
        <f t="shared" si="75"/>
        <v>0</v>
      </c>
      <c r="F119" s="117">
        <f t="shared" si="75"/>
        <v>0</v>
      </c>
      <c r="G119" s="117">
        <f t="shared" si="75"/>
        <v>4101380</v>
      </c>
      <c r="H119" s="117">
        <f t="shared" si="75"/>
        <v>3872068</v>
      </c>
      <c r="I119" s="117">
        <f t="shared" si="75"/>
        <v>5383077</v>
      </c>
      <c r="J119" s="117">
        <f t="shared" si="75"/>
        <v>5645190</v>
      </c>
      <c r="K119" s="117">
        <f t="shared" si="75"/>
        <v>6425784</v>
      </c>
      <c r="L119" s="117">
        <f t="shared" si="75"/>
        <v>6599678</v>
      </c>
      <c r="M119" s="117">
        <f>SUBTOTAL(9,M120:M124)</f>
        <v>6937932</v>
      </c>
      <c r="N119" s="117">
        <f>SUBTOTAL(9,N120:N124)</f>
        <v>6063782</v>
      </c>
      <c r="O119" s="117">
        <f>SUBTOTAL(9,O120:O124)</f>
        <v>6503752</v>
      </c>
      <c r="P119" s="117">
        <f>SUBTOTAL(9,P120:P124)</f>
        <v>5082244</v>
      </c>
      <c r="Q119" s="117">
        <f>SUBTOTAL(9,Q120:Q124)</f>
        <v>5391094</v>
      </c>
    </row>
    <row r="120" spans="1:17">
      <c r="A120" t="e">
        <f t="shared" si="41"/>
        <v>#REF!</v>
      </c>
      <c r="B120" t="s">
        <v>257</v>
      </c>
      <c r="G120">
        <v>1181024</v>
      </c>
      <c r="H120">
        <v>1056613</v>
      </c>
      <c r="I120">
        <v>1618142</v>
      </c>
      <c r="J120" s="106">
        <v>1393783</v>
      </c>
      <c r="K120" s="106">
        <v>1754980</v>
      </c>
      <c r="L120" s="106">
        <v>1908242</v>
      </c>
      <c r="M120" s="30">
        <v>2353461</v>
      </c>
      <c r="N120" s="30">
        <v>1009071</v>
      </c>
      <c r="O120" s="30">
        <v>1182226</v>
      </c>
      <c r="P120" s="30">
        <v>1056854</v>
      </c>
      <c r="Q120" s="30">
        <v>1056854</v>
      </c>
    </row>
    <row r="121" spans="1:17">
      <c r="A121" t="e">
        <f t="shared" si="41"/>
        <v>#REF!</v>
      </c>
      <c r="B121" t="s">
        <v>268</v>
      </c>
      <c r="G121">
        <v>2626400</v>
      </c>
      <c r="H121">
        <v>2634533</v>
      </c>
      <c r="I121">
        <v>3685789</v>
      </c>
      <c r="J121" s="106">
        <v>4057729</v>
      </c>
      <c r="K121" s="106">
        <v>4471712</v>
      </c>
      <c r="L121" s="106">
        <v>4544069</v>
      </c>
      <c r="M121" s="30">
        <v>4433860</v>
      </c>
      <c r="N121" s="30">
        <v>5009324</v>
      </c>
      <c r="O121" s="30">
        <v>5292330</v>
      </c>
      <c r="P121" s="30">
        <v>3914990</v>
      </c>
      <c r="Q121" s="30">
        <v>4223840</v>
      </c>
    </row>
    <row r="122" spans="1:17">
      <c r="A122" t="e">
        <f t="shared" si="41"/>
        <v>#REF!</v>
      </c>
      <c r="B122" t="s">
        <v>269</v>
      </c>
      <c r="G122">
        <v>250122</v>
      </c>
      <c r="H122">
        <v>98083</v>
      </c>
      <c r="I122">
        <v>-7404</v>
      </c>
      <c r="J122" s="106">
        <v>135422</v>
      </c>
      <c r="K122" s="106">
        <v>144768</v>
      </c>
      <c r="L122" s="106">
        <v>93576</v>
      </c>
      <c r="M122" s="30">
        <v>91279</v>
      </c>
      <c r="N122" s="30">
        <v>3830</v>
      </c>
      <c r="O122" s="30">
        <v>0</v>
      </c>
      <c r="P122" s="30">
        <v>90000</v>
      </c>
      <c r="Q122" s="30">
        <v>90000</v>
      </c>
    </row>
    <row r="123" spans="1:17">
      <c r="A123" t="e">
        <f t="shared" si="41"/>
        <v>#REF!</v>
      </c>
      <c r="B123" t="s">
        <v>270</v>
      </c>
      <c r="G123">
        <v>23400</v>
      </c>
      <c r="H123">
        <v>56200</v>
      </c>
      <c r="I123">
        <v>61700</v>
      </c>
      <c r="J123" s="106">
        <v>38100</v>
      </c>
      <c r="K123" s="106">
        <v>21400</v>
      </c>
      <c r="L123" s="106">
        <v>23054</v>
      </c>
      <c r="M123" s="30">
        <v>23500</v>
      </c>
      <c r="N123" s="30">
        <v>0</v>
      </c>
      <c r="O123" s="30">
        <v>0</v>
      </c>
      <c r="P123" s="30">
        <v>0</v>
      </c>
      <c r="Q123" s="30">
        <v>0</v>
      </c>
    </row>
    <row r="124" spans="1:17">
      <c r="A124" t="e">
        <f t="shared" si="41"/>
        <v>#REF!</v>
      </c>
      <c r="B124" t="s">
        <v>271</v>
      </c>
      <c r="G124">
        <v>20434</v>
      </c>
      <c r="H124">
        <v>26639</v>
      </c>
      <c r="I124">
        <v>24850</v>
      </c>
      <c r="J124" s="106">
        <v>20156</v>
      </c>
      <c r="K124" s="106">
        <v>32924</v>
      </c>
      <c r="L124" s="106">
        <v>30737</v>
      </c>
      <c r="M124" s="30">
        <v>35832</v>
      </c>
      <c r="N124" s="30">
        <v>41557</v>
      </c>
      <c r="O124" s="30">
        <v>29196</v>
      </c>
      <c r="P124" s="30">
        <v>20400</v>
      </c>
      <c r="Q124" s="30">
        <v>20400</v>
      </c>
    </row>
    <row r="125" spans="1:17">
      <c r="A125" t="e">
        <f t="shared" si="41"/>
        <v>#REF!</v>
      </c>
      <c r="B125" s="24" t="s">
        <v>272</v>
      </c>
      <c r="C125" s="24"/>
      <c r="G125" s="117">
        <f t="shared" ref="G125:M125" si="76">SUBTOTAL(9,G126:G126)</f>
        <v>0</v>
      </c>
      <c r="H125" s="117">
        <f t="shared" si="76"/>
        <v>10000</v>
      </c>
      <c r="I125" s="117">
        <f t="shared" si="76"/>
        <v>65000</v>
      </c>
      <c r="J125" s="117">
        <f t="shared" si="76"/>
        <v>0</v>
      </c>
      <c r="K125" s="117">
        <f t="shared" si="76"/>
        <v>0</v>
      </c>
      <c r="L125" s="117">
        <f t="shared" si="76"/>
        <v>4167</v>
      </c>
      <c r="M125" s="117">
        <f t="shared" si="76"/>
        <v>150</v>
      </c>
      <c r="N125" s="117">
        <f t="shared" ref="N125" si="77">SUBTOTAL(9,N126:N126)</f>
        <v>15000</v>
      </c>
      <c r="O125" s="117">
        <f t="shared" ref="O125" si="78">SUBTOTAL(9,O126:O126)</f>
        <v>0</v>
      </c>
      <c r="P125" s="117">
        <f t="shared" ref="P125" si="79">SUBTOTAL(9,P126:P126)</f>
        <v>0</v>
      </c>
      <c r="Q125" s="117">
        <f t="shared" ref="Q125" si="80">SUBTOTAL(9,Q126:Q126)</f>
        <v>0</v>
      </c>
    </row>
    <row r="126" spans="1:17">
      <c r="A126" t="e">
        <f t="shared" si="41"/>
        <v>#REF!</v>
      </c>
      <c r="B126" t="s">
        <v>273</v>
      </c>
      <c r="G126">
        <v>0</v>
      </c>
      <c r="H126">
        <v>10000</v>
      </c>
      <c r="I126">
        <v>65000</v>
      </c>
      <c r="J126" s="106" t="s">
        <v>4</v>
      </c>
      <c r="K126" s="106" t="s">
        <v>4</v>
      </c>
      <c r="L126" s="106">
        <v>4167</v>
      </c>
      <c r="M126" s="30">
        <v>150</v>
      </c>
      <c r="N126" s="30">
        <v>15000</v>
      </c>
      <c r="O126" s="30">
        <v>0</v>
      </c>
      <c r="P126" s="30">
        <v>0</v>
      </c>
      <c r="Q126" s="30">
        <v>0</v>
      </c>
    </row>
    <row r="127" spans="1:17">
      <c r="A127" t="e">
        <f t="shared" si="41"/>
        <v>#REF!</v>
      </c>
      <c r="B127" s="24" t="s">
        <v>836</v>
      </c>
      <c r="C127" s="117">
        <f t="shared" ref="C127:J127" si="81">SUBTOTAL(9,C128:C140)</f>
        <v>0</v>
      </c>
      <c r="D127" s="117">
        <f t="shared" si="81"/>
        <v>0</v>
      </c>
      <c r="E127" s="117">
        <f t="shared" si="81"/>
        <v>0</v>
      </c>
      <c r="F127" s="117">
        <f t="shared" si="81"/>
        <v>0</v>
      </c>
      <c r="G127" s="117">
        <f t="shared" si="81"/>
        <v>2527429</v>
      </c>
      <c r="H127" s="117">
        <f t="shared" si="81"/>
        <v>2669755</v>
      </c>
      <c r="I127" s="117">
        <f t="shared" si="81"/>
        <v>2957002</v>
      </c>
      <c r="J127" s="117">
        <f t="shared" si="81"/>
        <v>2835927</v>
      </c>
      <c r="K127" s="117">
        <f t="shared" ref="K127:Q127" si="82">SUBTOTAL(9,K128:K140)</f>
        <v>2979572</v>
      </c>
      <c r="L127" s="117">
        <f t="shared" si="82"/>
        <v>3197063</v>
      </c>
      <c r="M127" s="117">
        <f t="shared" si="82"/>
        <v>3101491</v>
      </c>
      <c r="N127" s="117">
        <f t="shared" si="82"/>
        <v>3180926</v>
      </c>
      <c r="O127" s="117">
        <f t="shared" si="82"/>
        <v>3159048</v>
      </c>
      <c r="P127" s="117">
        <f t="shared" si="82"/>
        <v>2773923</v>
      </c>
      <c r="Q127" s="117">
        <f t="shared" si="82"/>
        <v>2773923</v>
      </c>
    </row>
    <row r="128" spans="1:17">
      <c r="A128" t="e">
        <f t="shared" si="41"/>
        <v>#REF!</v>
      </c>
      <c r="B128" s="24" t="s">
        <v>274</v>
      </c>
      <c r="C128" s="117">
        <f t="shared" ref="C128" si="83">SUBTOTAL(9,C129:C132)</f>
        <v>0</v>
      </c>
      <c r="D128" s="117">
        <f t="shared" ref="D128" si="84">SUBTOTAL(9,D129:D132)</f>
        <v>0</v>
      </c>
      <c r="E128" s="117">
        <f t="shared" ref="E128" si="85">SUBTOTAL(9,E129:E132)</f>
        <v>0</v>
      </c>
      <c r="F128" s="117">
        <f t="shared" ref="F128" si="86">SUBTOTAL(9,F129:F132)</f>
        <v>0</v>
      </c>
      <c r="G128" s="117">
        <f t="shared" ref="G128:Q128" si="87">SUBTOTAL(9,G129:G132)</f>
        <v>2378499</v>
      </c>
      <c r="H128" s="117">
        <f t="shared" si="87"/>
        <v>2316566</v>
      </c>
      <c r="I128" s="117">
        <f t="shared" si="87"/>
        <v>2644551</v>
      </c>
      <c r="J128" s="117">
        <f t="shared" si="87"/>
        <v>2547068</v>
      </c>
      <c r="K128" s="117">
        <f t="shared" si="87"/>
        <v>2793458</v>
      </c>
      <c r="L128" s="117">
        <f t="shared" si="87"/>
        <v>3004267</v>
      </c>
      <c r="M128" s="117">
        <f t="shared" si="87"/>
        <v>2925056</v>
      </c>
      <c r="N128" s="117">
        <f t="shared" si="87"/>
        <v>2976333</v>
      </c>
      <c r="O128" s="117">
        <f t="shared" si="87"/>
        <v>2846761</v>
      </c>
      <c r="P128" s="117">
        <f t="shared" si="87"/>
        <v>2599123</v>
      </c>
      <c r="Q128" s="117">
        <f t="shared" si="87"/>
        <v>2599123</v>
      </c>
    </row>
    <row r="129" spans="1:17">
      <c r="A129" t="e">
        <f t="shared" si="41"/>
        <v>#REF!</v>
      </c>
      <c r="B129" t="s">
        <v>275</v>
      </c>
      <c r="G129">
        <v>986232</v>
      </c>
      <c r="H129">
        <v>951659</v>
      </c>
      <c r="I129">
        <v>1096621</v>
      </c>
      <c r="J129" s="106">
        <v>1109039</v>
      </c>
      <c r="K129" s="106">
        <v>1225056</v>
      </c>
      <c r="L129" s="106">
        <v>1377623</v>
      </c>
      <c r="M129" s="30">
        <v>1312254</v>
      </c>
      <c r="N129" s="30">
        <v>1340975</v>
      </c>
      <c r="O129" s="30">
        <v>1227173</v>
      </c>
      <c r="P129" s="30">
        <v>1150224</v>
      </c>
      <c r="Q129" s="30">
        <v>1150224</v>
      </c>
    </row>
    <row r="130" spans="1:17">
      <c r="A130" t="e">
        <f t="shared" si="41"/>
        <v>#REF!</v>
      </c>
      <c r="B130" s="25" t="s">
        <v>846</v>
      </c>
      <c r="G130">
        <v>1356291</v>
      </c>
      <c r="H130">
        <v>1324236</v>
      </c>
      <c r="I130">
        <v>1509790</v>
      </c>
      <c r="J130" s="106">
        <v>1409979</v>
      </c>
      <c r="K130" s="106">
        <v>1539502</v>
      </c>
      <c r="L130" s="106">
        <v>1593743</v>
      </c>
      <c r="M130" s="30">
        <v>1523512</v>
      </c>
      <c r="N130" s="30">
        <v>1439416</v>
      </c>
      <c r="O130" s="30">
        <v>1387858</v>
      </c>
      <c r="P130" s="30">
        <v>1420000</v>
      </c>
      <c r="Q130" s="30">
        <v>1420000</v>
      </c>
    </row>
    <row r="131" spans="1:17">
      <c r="A131" t="e">
        <f t="shared" si="41"/>
        <v>#REF!</v>
      </c>
      <c r="B131" s="25" t="s">
        <v>847</v>
      </c>
      <c r="G131">
        <v>35976</v>
      </c>
      <c r="H131">
        <v>40671</v>
      </c>
      <c r="I131">
        <v>38140</v>
      </c>
      <c r="J131" s="106">
        <v>28050</v>
      </c>
      <c r="K131" s="106">
        <v>28900</v>
      </c>
      <c r="L131" s="106">
        <v>28899</v>
      </c>
      <c r="M131" s="30">
        <v>47855</v>
      </c>
      <c r="N131" s="30">
        <v>220343</v>
      </c>
      <c r="O131" s="30">
        <v>231730</v>
      </c>
      <c r="P131" s="30">
        <v>28899</v>
      </c>
      <c r="Q131" s="30">
        <v>28899</v>
      </c>
    </row>
    <row r="132" spans="1:17">
      <c r="A132" t="e">
        <f t="shared" si="41"/>
        <v>#REF!</v>
      </c>
      <c r="B132" t="s">
        <v>276</v>
      </c>
      <c r="G132" s="106" t="s">
        <v>4</v>
      </c>
      <c r="H132" s="106" t="s">
        <v>4</v>
      </c>
      <c r="I132" s="106" t="s">
        <v>4</v>
      </c>
      <c r="J132" s="106" t="s">
        <v>4</v>
      </c>
      <c r="K132" s="106" t="s">
        <v>4</v>
      </c>
      <c r="L132" s="106">
        <v>4002</v>
      </c>
      <c r="M132" s="30">
        <v>41435</v>
      </c>
      <c r="N132" s="30">
        <v>-24401</v>
      </c>
      <c r="O132" s="30">
        <v>0</v>
      </c>
      <c r="P132" s="30">
        <v>0</v>
      </c>
      <c r="Q132" s="30">
        <v>0</v>
      </c>
    </row>
    <row r="133" spans="1:17">
      <c r="A133" t="e">
        <f t="shared" si="41"/>
        <v>#REF!</v>
      </c>
      <c r="B133" s="24" t="s">
        <v>277</v>
      </c>
      <c r="C133" s="117">
        <f t="shared" ref="C133:Q133" si="88">SUBTOTAL(9,C134:C136)</f>
        <v>0</v>
      </c>
      <c r="D133" s="117">
        <f t="shared" si="88"/>
        <v>0</v>
      </c>
      <c r="E133" s="117">
        <f t="shared" si="88"/>
        <v>0</v>
      </c>
      <c r="F133" s="117">
        <f t="shared" si="88"/>
        <v>0</v>
      </c>
      <c r="G133" s="117">
        <f t="shared" si="88"/>
        <v>148854</v>
      </c>
      <c r="H133" s="117">
        <f t="shared" si="88"/>
        <v>353021</v>
      </c>
      <c r="I133" s="117">
        <f t="shared" si="88"/>
        <v>257285</v>
      </c>
      <c r="J133" s="117">
        <f t="shared" si="88"/>
        <v>265698</v>
      </c>
      <c r="K133" s="117">
        <f t="shared" si="88"/>
        <v>185691</v>
      </c>
      <c r="L133" s="117">
        <f t="shared" si="88"/>
        <v>192796</v>
      </c>
      <c r="M133" s="117">
        <f t="shared" si="88"/>
        <v>176435</v>
      </c>
      <c r="N133" s="117">
        <f t="shared" si="88"/>
        <v>204593</v>
      </c>
      <c r="O133" s="117">
        <f t="shared" si="88"/>
        <v>312287</v>
      </c>
      <c r="P133" s="117">
        <f t="shared" si="88"/>
        <v>174800</v>
      </c>
      <c r="Q133" s="117">
        <f t="shared" si="88"/>
        <v>174800</v>
      </c>
    </row>
    <row r="134" spans="1:17">
      <c r="A134" t="e">
        <f t="shared" si="41"/>
        <v>#REF!</v>
      </c>
      <c r="B134" t="s">
        <v>278</v>
      </c>
      <c r="G134">
        <v>38262</v>
      </c>
      <c r="H134">
        <v>48352</v>
      </c>
      <c r="I134">
        <v>84840</v>
      </c>
      <c r="J134" s="106">
        <v>111534</v>
      </c>
      <c r="K134" s="106">
        <v>78009</v>
      </c>
      <c r="L134" s="106">
        <v>80680</v>
      </c>
      <c r="M134" s="30">
        <v>39269</v>
      </c>
      <c r="N134" s="30">
        <v>123334</v>
      </c>
      <c r="O134" s="30">
        <v>170625</v>
      </c>
      <c r="P134" s="30">
        <v>78000</v>
      </c>
      <c r="Q134" s="30">
        <v>78000</v>
      </c>
    </row>
    <row r="135" spans="1:17">
      <c r="A135" t="e">
        <f t="shared" si="41"/>
        <v>#REF!</v>
      </c>
      <c r="B135" t="s">
        <v>279</v>
      </c>
      <c r="G135">
        <v>107606</v>
      </c>
      <c r="H135">
        <v>299424</v>
      </c>
      <c r="I135">
        <v>167435</v>
      </c>
      <c r="J135" s="106">
        <v>148418</v>
      </c>
      <c r="K135" s="106">
        <v>100106</v>
      </c>
      <c r="L135" s="106">
        <v>106543</v>
      </c>
      <c r="M135" s="30">
        <v>136613</v>
      </c>
      <c r="N135" s="30">
        <v>81259</v>
      </c>
      <c r="O135" s="30">
        <v>141662</v>
      </c>
      <c r="P135" s="30">
        <v>91800</v>
      </c>
      <c r="Q135" s="30">
        <v>91800</v>
      </c>
    </row>
    <row r="136" spans="1:17">
      <c r="A136" t="e">
        <f t="shared" si="41"/>
        <v>#REF!</v>
      </c>
      <c r="B136" t="s">
        <v>280</v>
      </c>
      <c r="G136">
        <v>2986</v>
      </c>
      <c r="H136">
        <v>5245</v>
      </c>
      <c r="I136">
        <v>5010</v>
      </c>
      <c r="J136" s="106">
        <v>5746</v>
      </c>
      <c r="K136" s="106">
        <v>7576</v>
      </c>
      <c r="L136" s="106">
        <v>5573</v>
      </c>
      <c r="M136" s="30">
        <v>553</v>
      </c>
      <c r="N136" s="30">
        <v>0</v>
      </c>
      <c r="O136" s="30">
        <v>0</v>
      </c>
      <c r="P136" s="30">
        <v>5000</v>
      </c>
      <c r="Q136" s="30">
        <v>5000</v>
      </c>
    </row>
    <row r="137" spans="1:17">
      <c r="B137" s="24" t="s">
        <v>848</v>
      </c>
      <c r="C137" s="117">
        <f t="shared" ref="C137:Q137" si="89">SUBTOTAL(9,C138:C140)</f>
        <v>0</v>
      </c>
      <c r="D137" s="117">
        <f t="shared" si="89"/>
        <v>0</v>
      </c>
      <c r="E137" s="117">
        <f t="shared" si="89"/>
        <v>0</v>
      </c>
      <c r="F137" s="117">
        <f t="shared" si="89"/>
        <v>0</v>
      </c>
      <c r="G137" s="117">
        <f t="shared" si="89"/>
        <v>76</v>
      </c>
      <c r="H137" s="117">
        <f t="shared" si="89"/>
        <v>168</v>
      </c>
      <c r="I137" s="117">
        <f t="shared" si="89"/>
        <v>55166</v>
      </c>
      <c r="J137" s="117">
        <f t="shared" si="89"/>
        <v>23161</v>
      </c>
      <c r="K137" s="117">
        <f t="shared" si="89"/>
        <v>423</v>
      </c>
      <c r="L137" s="117">
        <f t="shared" si="89"/>
        <v>0</v>
      </c>
      <c r="M137" s="117">
        <f t="shared" si="89"/>
        <v>0</v>
      </c>
      <c r="N137" s="117">
        <f t="shared" si="89"/>
        <v>0</v>
      </c>
      <c r="O137" s="117">
        <f t="shared" si="89"/>
        <v>0</v>
      </c>
      <c r="P137" s="117">
        <f t="shared" si="89"/>
        <v>0</v>
      </c>
      <c r="Q137" s="117">
        <f t="shared" si="89"/>
        <v>0</v>
      </c>
    </row>
    <row r="138" spans="1:17">
      <c r="B138" s="25" t="s">
        <v>849</v>
      </c>
      <c r="G138">
        <v>76</v>
      </c>
      <c r="H138">
        <v>168</v>
      </c>
      <c r="I138">
        <v>363</v>
      </c>
      <c r="J138" s="106">
        <v>484</v>
      </c>
      <c r="K138" s="106">
        <v>417</v>
      </c>
      <c r="L138" s="106" t="s">
        <v>4</v>
      </c>
    </row>
    <row r="139" spans="1:17">
      <c r="B139" s="25" t="s">
        <v>850</v>
      </c>
      <c r="G139">
        <v>0</v>
      </c>
      <c r="H139">
        <v>0</v>
      </c>
      <c r="I139">
        <v>54803</v>
      </c>
      <c r="J139" s="106">
        <v>22677</v>
      </c>
      <c r="K139" s="106" t="s">
        <v>4</v>
      </c>
      <c r="L139" s="106" t="s">
        <v>4</v>
      </c>
    </row>
    <row r="140" spans="1:17">
      <c r="B140" s="25" t="s">
        <v>851</v>
      </c>
      <c r="G140" s="106" t="s">
        <v>4</v>
      </c>
      <c r="H140" s="106" t="s">
        <v>4</v>
      </c>
      <c r="I140" s="106" t="s">
        <v>4</v>
      </c>
      <c r="J140" s="106" t="s">
        <v>4</v>
      </c>
      <c r="K140" s="106">
        <v>6</v>
      </c>
      <c r="L140" s="106" t="s">
        <v>4</v>
      </c>
    </row>
    <row r="141" spans="1:17">
      <c r="G141" s="106"/>
      <c r="H141" s="106"/>
      <c r="I141" s="106"/>
    </row>
    <row r="142" spans="1:17">
      <c r="G142" s="106"/>
      <c r="H142" s="106"/>
      <c r="I142" s="106"/>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codeName="Sheet15">
    <outlinePr summaryBelow="0" summaryRight="0"/>
    <pageSetUpPr fitToPage="1"/>
  </sheetPr>
  <dimension ref="A1:T236"/>
  <sheetViews>
    <sheetView workbookViewId="0">
      <pane xSplit="2" ySplit="6" topLeftCell="D220" activePane="bottomRight" state="frozen"/>
      <selection pane="topRight" activeCell="C1" sqref="C1"/>
      <selection pane="bottomLeft" activeCell="A7" sqref="A7"/>
      <selection pane="bottomRight" activeCell="T6" sqref="T6"/>
    </sheetView>
  </sheetViews>
  <sheetFormatPr defaultRowHeight="12.75"/>
  <cols>
    <col min="1" max="1" width="9.140625" style="5"/>
    <col min="2" max="2" width="39.5703125" style="5" customWidth="1"/>
    <col min="3" max="3" width="40.7109375" style="5" bestFit="1" customWidth="1"/>
    <col min="4" max="4" width="8" style="5" customWidth="1"/>
    <col min="5" max="9" width="8" style="5" bestFit="1" customWidth="1"/>
    <col min="10" max="10" width="8.140625" style="5" bestFit="1" customWidth="1"/>
    <col min="11" max="19" width="8" style="5" customWidth="1"/>
    <col min="20" max="20" width="9.140625" style="5"/>
    <col min="21" max="21" width="24.5703125" style="5" customWidth="1"/>
    <col min="22" max="23" width="9.140625" style="5"/>
    <col min="24" max="24" width="11.5703125" style="5" bestFit="1" customWidth="1"/>
    <col min="25" max="25" width="10.5703125" style="5" bestFit="1" customWidth="1"/>
    <col min="26" max="16384" width="9.140625" style="5"/>
  </cols>
  <sheetData>
    <row r="1" spans="1:20">
      <c r="A1" s="113"/>
      <c r="N1" s="22" t="s">
        <v>971</v>
      </c>
    </row>
    <row r="2" spans="1:20" s="1" customFormat="1">
      <c r="B2" s="1" t="s">
        <v>13</v>
      </c>
      <c r="D2" s="1" t="s">
        <v>972</v>
      </c>
      <c r="K2" s="21" t="s">
        <v>178</v>
      </c>
      <c r="N2" s="1" t="s">
        <v>177</v>
      </c>
    </row>
    <row r="3" spans="1:20" s="1" customFormat="1">
      <c r="C3" s="21" t="s">
        <v>867</v>
      </c>
      <c r="D3" s="21" t="str">
        <f>'Budget summary'!C4</f>
        <v>Actual</v>
      </c>
      <c r="E3" s="21" t="str">
        <f>'Budget summary'!C4</f>
        <v>Actual</v>
      </c>
      <c r="F3" s="21" t="str">
        <f>'Budget summary'!D4</f>
        <v>Actual</v>
      </c>
      <c r="G3" s="21" t="str">
        <f>'Budget summary'!E4</f>
        <v>Actual</v>
      </c>
      <c r="H3" s="21" t="str">
        <f>'Budget summary'!F4</f>
        <v>Actual</v>
      </c>
      <c r="I3" s="21" t="str">
        <f>'Budget summary'!G4</f>
        <v>Actual</v>
      </c>
      <c r="J3" s="21" t="str">
        <f>'Budget summary'!H4</f>
        <v>Actual</v>
      </c>
      <c r="K3" s="21" t="str">
        <f>'Budget summary'!I4</f>
        <v>Actual</v>
      </c>
      <c r="L3" s="21" t="str">
        <f>'Budget summary'!J4</f>
        <v>Actual</v>
      </c>
      <c r="M3" s="21" t="str">
        <f>'Budget summary'!K4</f>
        <v>Actual</v>
      </c>
      <c r="N3" s="21" t="s">
        <v>116</v>
      </c>
      <c r="O3" s="21" t="s">
        <v>116</v>
      </c>
      <c r="P3" s="21" t="s">
        <v>116</v>
      </c>
      <c r="Q3" s="21" t="s">
        <v>117</v>
      </c>
      <c r="R3" s="21" t="s">
        <v>127</v>
      </c>
      <c r="T3"/>
    </row>
    <row r="4" spans="1:20" s="1" customFormat="1">
      <c r="B4" s="112" t="s">
        <v>179</v>
      </c>
      <c r="C4" s="21"/>
      <c r="D4" s="21">
        <v>2000</v>
      </c>
      <c r="E4" s="21">
        <f>'Budget summary'!C5</f>
        <v>2001</v>
      </c>
      <c r="F4" s="21">
        <f>'Budget summary'!D5</f>
        <v>2002</v>
      </c>
      <c r="G4" s="21">
        <f>'Budget summary'!E5</f>
        <v>2003</v>
      </c>
      <c r="H4" s="21">
        <f>'Budget summary'!F5</f>
        <v>2004</v>
      </c>
      <c r="I4" s="21">
        <f>'Budget summary'!G5</f>
        <v>2005</v>
      </c>
      <c r="J4" s="21">
        <f>'Budget summary'!H5</f>
        <v>2006</v>
      </c>
      <c r="K4" s="21">
        <f>'Budget summary'!I5</f>
        <v>2007</v>
      </c>
      <c r="L4" s="21">
        <f>'Budget summary'!J5</f>
        <v>2008</v>
      </c>
      <c r="M4" s="21">
        <f>'Budget summary'!K5</f>
        <v>2009</v>
      </c>
      <c r="N4" s="21">
        <v>2010</v>
      </c>
      <c r="O4" s="21">
        <v>2011</v>
      </c>
      <c r="P4" s="21">
        <v>2012</v>
      </c>
      <c r="Q4" s="21">
        <v>2013</v>
      </c>
      <c r="R4" s="21">
        <v>2014</v>
      </c>
      <c r="T4"/>
    </row>
    <row r="5" spans="1:20" s="3" customFormat="1">
      <c r="B5" s="1" t="s">
        <v>14</v>
      </c>
      <c r="C5" s="1"/>
      <c r="D5" s="1"/>
      <c r="E5" s="1"/>
      <c r="F5" s="1"/>
      <c r="G5" s="1"/>
      <c r="H5" s="1"/>
      <c r="I5" s="1"/>
      <c r="J5" s="1"/>
      <c r="K5" s="7"/>
      <c r="L5" s="7"/>
      <c r="M5" s="7"/>
    </row>
    <row r="6" spans="1:20" s="3" customFormat="1" ht="25.5">
      <c r="A6" s="23" t="s">
        <v>868</v>
      </c>
      <c r="B6" s="28" t="s">
        <v>97</v>
      </c>
      <c r="C6" s="28"/>
      <c r="D6" s="28"/>
      <c r="E6" s="128">
        <v>22003.9</v>
      </c>
      <c r="F6" s="128">
        <v>22003.9</v>
      </c>
      <c r="G6" s="128">
        <v>22003.9</v>
      </c>
      <c r="H6" s="128">
        <v>22003.9</v>
      </c>
      <c r="I6" s="128">
        <v>22003.9</v>
      </c>
      <c r="J6" s="128">
        <v>22003.9</v>
      </c>
      <c r="K6" s="128">
        <v>22003.9</v>
      </c>
      <c r="L6" s="128">
        <v>22260.6</v>
      </c>
      <c r="M6" s="128">
        <v>22311.3</v>
      </c>
      <c r="N6" s="128">
        <f>SUBTOTAL(9,N7:N107)</f>
        <v>22074.5</v>
      </c>
      <c r="O6" s="128">
        <f>SUBTOTAL(9,O7:O107)</f>
        <v>22149.599999999999</v>
      </c>
      <c r="P6" s="128">
        <f>SUBTOTAL(9,P7:P107)</f>
        <v>22780.100000000002</v>
      </c>
      <c r="Q6" s="128">
        <f>SUBTOTAL(9,Q7:Q107)</f>
        <v>23545.3</v>
      </c>
      <c r="R6" s="128">
        <f>SUBTOTAL(9,R7:R107)</f>
        <v>23837.7</v>
      </c>
      <c r="T6" s="106"/>
    </row>
    <row r="7" spans="1:20" s="3" customFormat="1">
      <c r="A7" s="3" t="s">
        <v>869</v>
      </c>
      <c r="B7" s="28" t="s">
        <v>16</v>
      </c>
      <c r="C7" s="5"/>
      <c r="E7" s="24">
        <f t="shared" ref="E7:M7" si="0">SUBTOTAL(9,E8:E15)</f>
        <v>19</v>
      </c>
      <c r="F7" s="24">
        <f t="shared" si="0"/>
        <v>20</v>
      </c>
      <c r="G7" s="24">
        <f t="shared" si="0"/>
        <v>19</v>
      </c>
      <c r="H7" s="24">
        <f t="shared" si="0"/>
        <v>19</v>
      </c>
      <c r="I7" s="24">
        <f t="shared" si="0"/>
        <v>19</v>
      </c>
      <c r="J7" s="24">
        <f t="shared" si="0"/>
        <v>19</v>
      </c>
      <c r="K7" s="24">
        <f t="shared" si="0"/>
        <v>19</v>
      </c>
      <c r="L7" s="24">
        <f t="shared" si="0"/>
        <v>20</v>
      </c>
      <c r="M7" s="24">
        <f t="shared" si="0"/>
        <v>20</v>
      </c>
      <c r="N7" s="24">
        <f t="shared" ref="N7:R7" si="1">SUBTOTAL(9,N8:N15)</f>
        <v>19</v>
      </c>
      <c r="O7" s="24">
        <f t="shared" si="1"/>
        <v>19</v>
      </c>
      <c r="P7" s="24">
        <f t="shared" si="1"/>
        <v>19</v>
      </c>
      <c r="Q7" s="24">
        <f t="shared" si="1"/>
        <v>19</v>
      </c>
      <c r="R7" s="24">
        <f t="shared" si="1"/>
        <v>19</v>
      </c>
      <c r="T7"/>
    </row>
    <row r="8" spans="1:20" s="3" customFormat="1">
      <c r="A8" s="3" t="s">
        <v>870</v>
      </c>
      <c r="B8" s="3" t="s">
        <v>3</v>
      </c>
      <c r="C8" s="113"/>
      <c r="D8" s="113"/>
      <c r="E8" s="23">
        <v>1</v>
      </c>
      <c r="F8" s="23">
        <v>1</v>
      </c>
      <c r="G8" s="23">
        <v>1</v>
      </c>
      <c r="H8" s="23">
        <v>1</v>
      </c>
      <c r="I8" s="23">
        <v>1</v>
      </c>
      <c r="J8" s="23">
        <v>1</v>
      </c>
      <c r="K8" s="8">
        <v>1</v>
      </c>
      <c r="L8" s="8">
        <v>1</v>
      </c>
      <c r="M8" s="8">
        <v>1</v>
      </c>
      <c r="N8">
        <v>1</v>
      </c>
      <c r="O8">
        <v>1</v>
      </c>
      <c r="P8">
        <v>1</v>
      </c>
      <c r="Q8">
        <v>1</v>
      </c>
      <c r="R8">
        <v>1</v>
      </c>
      <c r="T8"/>
    </row>
    <row r="9" spans="1:20" s="3" customFormat="1">
      <c r="A9" s="3" t="s">
        <v>871</v>
      </c>
      <c r="B9" s="3" t="s">
        <v>5</v>
      </c>
      <c r="C9" s="113"/>
      <c r="D9" s="113"/>
      <c r="E9" s="23">
        <v>1</v>
      </c>
      <c r="F9" s="23">
        <v>1</v>
      </c>
      <c r="G9" s="23">
        <v>0</v>
      </c>
      <c r="H9" s="23">
        <v>0</v>
      </c>
      <c r="I9" s="23">
        <v>0</v>
      </c>
      <c r="J9" s="23">
        <v>1</v>
      </c>
      <c r="K9" s="8">
        <v>1</v>
      </c>
      <c r="L9" s="8">
        <v>1</v>
      </c>
      <c r="M9" s="8">
        <v>1</v>
      </c>
      <c r="N9">
        <v>1</v>
      </c>
      <c r="O9">
        <v>1</v>
      </c>
      <c r="P9">
        <v>1</v>
      </c>
      <c r="Q9">
        <v>1</v>
      </c>
      <c r="R9">
        <v>1</v>
      </c>
      <c r="T9"/>
    </row>
    <row r="10" spans="1:20" s="3" customFormat="1">
      <c r="B10" s="3" t="s">
        <v>817</v>
      </c>
      <c r="C10" s="113"/>
      <c r="D10" s="113"/>
      <c r="E10" s="23">
        <v>0</v>
      </c>
      <c r="F10" s="23">
        <v>0</v>
      </c>
      <c r="G10" s="23">
        <v>1</v>
      </c>
      <c r="H10" s="23">
        <v>1</v>
      </c>
      <c r="I10" s="23">
        <v>1</v>
      </c>
      <c r="J10" s="23">
        <v>0</v>
      </c>
      <c r="K10" s="8"/>
      <c r="L10" s="8"/>
      <c r="M10" s="8"/>
      <c r="N10"/>
      <c r="O10"/>
      <c r="P10"/>
      <c r="Q10"/>
      <c r="R10"/>
      <c r="T10"/>
    </row>
    <row r="11" spans="1:20" s="3" customFormat="1">
      <c r="B11" s="3" t="s">
        <v>818</v>
      </c>
      <c r="C11" s="113"/>
      <c r="D11" s="113"/>
      <c r="E11" s="23">
        <v>0</v>
      </c>
      <c r="F11" s="23">
        <v>0</v>
      </c>
      <c r="G11" s="23">
        <v>1</v>
      </c>
      <c r="H11" s="23">
        <v>1</v>
      </c>
      <c r="I11" s="23">
        <v>1</v>
      </c>
      <c r="J11" s="23">
        <v>0</v>
      </c>
      <c r="K11" s="8"/>
      <c r="L11" s="8"/>
      <c r="M11" s="8"/>
      <c r="N11"/>
      <c r="O11"/>
      <c r="P11"/>
      <c r="Q11"/>
      <c r="R11"/>
      <c r="T11"/>
    </row>
    <row r="12" spans="1:20" s="3" customFormat="1">
      <c r="B12" s="3" t="s">
        <v>819</v>
      </c>
      <c r="C12" s="113"/>
      <c r="D12" s="113"/>
      <c r="E12" s="23">
        <v>2</v>
      </c>
      <c r="F12" s="23">
        <v>0</v>
      </c>
      <c r="G12" s="23">
        <v>0</v>
      </c>
      <c r="H12" s="23">
        <v>0</v>
      </c>
      <c r="I12" s="23">
        <v>0</v>
      </c>
      <c r="J12" s="23">
        <v>0</v>
      </c>
      <c r="K12" s="8"/>
      <c r="L12" s="8"/>
      <c r="M12" s="8"/>
      <c r="N12"/>
      <c r="O12"/>
      <c r="P12"/>
      <c r="Q12"/>
      <c r="R12"/>
      <c r="T12"/>
    </row>
    <row r="13" spans="1:20" s="3" customFormat="1">
      <c r="A13" s="3" t="s">
        <v>872</v>
      </c>
      <c r="B13" s="3" t="s">
        <v>10</v>
      </c>
      <c r="C13" s="113"/>
      <c r="D13" s="113"/>
      <c r="E13" s="23">
        <v>7</v>
      </c>
      <c r="F13" s="23">
        <v>9</v>
      </c>
      <c r="G13" s="23">
        <v>7</v>
      </c>
      <c r="H13" s="23">
        <v>7</v>
      </c>
      <c r="I13" s="23">
        <v>15</v>
      </c>
      <c r="J13" s="23">
        <v>16</v>
      </c>
      <c r="K13" s="9">
        <v>16</v>
      </c>
      <c r="L13" s="9">
        <v>17</v>
      </c>
      <c r="M13" s="9">
        <v>17</v>
      </c>
      <c r="N13">
        <v>16</v>
      </c>
      <c r="O13">
        <v>16</v>
      </c>
      <c r="P13">
        <v>16</v>
      </c>
      <c r="Q13">
        <v>16</v>
      </c>
      <c r="R13">
        <v>16</v>
      </c>
      <c r="T13"/>
    </row>
    <row r="14" spans="1:20" s="3" customFormat="1">
      <c r="B14" s="3" t="s">
        <v>820</v>
      </c>
      <c r="C14" s="113"/>
      <c r="D14" s="113"/>
      <c r="E14" s="23">
        <v>8</v>
      </c>
      <c r="F14" s="23">
        <v>8</v>
      </c>
      <c r="G14" s="23">
        <v>8</v>
      </c>
      <c r="H14" s="23">
        <v>8</v>
      </c>
      <c r="I14" s="23">
        <v>0</v>
      </c>
      <c r="J14" s="23">
        <v>0</v>
      </c>
      <c r="K14" s="9"/>
      <c r="L14" s="9"/>
      <c r="M14" s="9"/>
      <c r="N14"/>
      <c r="O14"/>
      <c r="P14"/>
      <c r="Q14"/>
      <c r="R14"/>
      <c r="T14"/>
    </row>
    <row r="15" spans="1:20" s="3" customFormat="1">
      <c r="A15" s="3" t="s">
        <v>873</v>
      </c>
      <c r="B15" s="3" t="s">
        <v>15</v>
      </c>
      <c r="C15" s="113"/>
      <c r="D15" s="113"/>
      <c r="E15" s="23">
        <v>0</v>
      </c>
      <c r="F15" s="23">
        <v>1</v>
      </c>
      <c r="G15" s="23">
        <v>1</v>
      </c>
      <c r="H15" s="23">
        <v>1</v>
      </c>
      <c r="I15" s="23">
        <v>1</v>
      </c>
      <c r="J15" s="23">
        <v>1</v>
      </c>
      <c r="K15" s="10">
        <v>1</v>
      </c>
      <c r="L15" s="10">
        <v>1</v>
      </c>
      <c r="M15" s="10">
        <v>1</v>
      </c>
      <c r="N15">
        <v>1</v>
      </c>
      <c r="O15">
        <v>1</v>
      </c>
      <c r="P15">
        <v>1</v>
      </c>
      <c r="Q15">
        <v>1</v>
      </c>
      <c r="R15">
        <v>1</v>
      </c>
      <c r="T15"/>
    </row>
    <row r="16" spans="1:20" s="3" customFormat="1">
      <c r="A16" s="3" t="s">
        <v>874</v>
      </c>
      <c r="B16" s="28" t="s">
        <v>22</v>
      </c>
      <c r="C16" s="113"/>
      <c r="D16" s="113"/>
      <c r="E16" s="24">
        <f t="shared" ref="E16:J16" si="2">SUBTOTAL(9,E17:E21)</f>
        <v>201</v>
      </c>
      <c r="F16" s="24">
        <f t="shared" si="2"/>
        <v>201</v>
      </c>
      <c r="G16" s="24">
        <f t="shared" si="2"/>
        <v>204</v>
      </c>
      <c r="H16" s="24">
        <f t="shared" si="2"/>
        <v>201</v>
      </c>
      <c r="I16" s="24">
        <f t="shared" si="2"/>
        <v>198</v>
      </c>
      <c r="J16" s="24">
        <f t="shared" si="2"/>
        <v>197</v>
      </c>
      <c r="K16" s="127">
        <f t="shared" ref="K16:R16" si="3">SUBTOTAL(9,K17:K21)</f>
        <v>196</v>
      </c>
      <c r="L16" s="127">
        <f t="shared" si="3"/>
        <v>195</v>
      </c>
      <c r="M16" s="127">
        <f t="shared" si="3"/>
        <v>196</v>
      </c>
      <c r="N16" s="127">
        <f t="shared" si="3"/>
        <v>195</v>
      </c>
      <c r="O16" s="127">
        <f t="shared" si="3"/>
        <v>194</v>
      </c>
      <c r="P16" s="127">
        <f t="shared" si="3"/>
        <v>195</v>
      </c>
      <c r="Q16" s="127">
        <f t="shared" si="3"/>
        <v>196</v>
      </c>
      <c r="R16" s="127">
        <f t="shared" si="3"/>
        <v>196</v>
      </c>
      <c r="T16"/>
    </row>
    <row r="17" spans="1:20" s="3" customFormat="1">
      <c r="A17" s="3" t="s">
        <v>875</v>
      </c>
      <c r="B17" s="3" t="s">
        <v>17</v>
      </c>
      <c r="C17" s="113"/>
      <c r="D17" s="113"/>
      <c r="E17" s="23">
        <v>132</v>
      </c>
      <c r="F17" s="23">
        <v>133</v>
      </c>
      <c r="G17" s="23">
        <v>136</v>
      </c>
      <c r="H17" s="23">
        <v>136</v>
      </c>
      <c r="I17" s="23">
        <v>136</v>
      </c>
      <c r="J17" s="23">
        <v>137</v>
      </c>
      <c r="K17" s="11">
        <v>137</v>
      </c>
      <c r="L17" s="11">
        <v>137</v>
      </c>
      <c r="M17" s="11">
        <v>139</v>
      </c>
      <c r="N17">
        <v>139</v>
      </c>
      <c r="O17">
        <v>139</v>
      </c>
      <c r="P17">
        <v>139</v>
      </c>
      <c r="Q17">
        <v>139</v>
      </c>
      <c r="R17">
        <v>139</v>
      </c>
      <c r="T17"/>
    </row>
    <row r="18" spans="1:20" s="3" customFormat="1">
      <c r="A18" s="3" t="s">
        <v>876</v>
      </c>
      <c r="B18" s="3" t="s">
        <v>18</v>
      </c>
      <c r="C18" s="113"/>
      <c r="D18" s="113"/>
      <c r="E18" s="23">
        <v>21</v>
      </c>
      <c r="F18" s="23">
        <v>22</v>
      </c>
      <c r="G18" s="23">
        <v>22</v>
      </c>
      <c r="H18" s="23">
        <v>22</v>
      </c>
      <c r="I18" s="23">
        <v>22</v>
      </c>
      <c r="J18" s="23">
        <v>22</v>
      </c>
      <c r="K18" s="9">
        <v>22</v>
      </c>
      <c r="L18" s="9">
        <v>22</v>
      </c>
      <c r="M18" s="9">
        <v>22</v>
      </c>
      <c r="N18">
        <v>22</v>
      </c>
      <c r="O18">
        <v>22</v>
      </c>
      <c r="P18">
        <v>22</v>
      </c>
      <c r="Q18">
        <v>23</v>
      </c>
      <c r="R18">
        <v>23</v>
      </c>
      <c r="T18"/>
    </row>
    <row r="19" spans="1:20" s="3" customFormat="1">
      <c r="A19" s="3" t="s">
        <v>877</v>
      </c>
      <c r="B19" s="3" t="s">
        <v>19</v>
      </c>
      <c r="C19" s="113"/>
      <c r="D19" s="113"/>
      <c r="E19" s="23">
        <v>24</v>
      </c>
      <c r="F19" s="23">
        <v>24</v>
      </c>
      <c r="G19" s="23">
        <v>24</v>
      </c>
      <c r="H19" s="23">
        <v>24</v>
      </c>
      <c r="I19" s="23">
        <v>25</v>
      </c>
      <c r="J19" s="23">
        <v>25</v>
      </c>
      <c r="K19" s="9">
        <v>25</v>
      </c>
      <c r="L19" s="9">
        <v>25</v>
      </c>
      <c r="M19" s="9">
        <v>25</v>
      </c>
      <c r="N19">
        <v>25</v>
      </c>
      <c r="O19">
        <v>25</v>
      </c>
      <c r="P19">
        <v>25</v>
      </c>
      <c r="Q19">
        <v>25</v>
      </c>
      <c r="R19">
        <v>25</v>
      </c>
      <c r="T19"/>
    </row>
    <row r="20" spans="1:20" s="3" customFormat="1">
      <c r="A20" s="3" t="s">
        <v>878</v>
      </c>
      <c r="B20" s="3" t="s">
        <v>20</v>
      </c>
      <c r="C20" s="113"/>
      <c r="D20" s="113"/>
      <c r="E20" s="23">
        <v>21</v>
      </c>
      <c r="F20" s="23">
        <v>19</v>
      </c>
      <c r="G20" s="23">
        <v>19</v>
      </c>
      <c r="H20" s="23">
        <v>16</v>
      </c>
      <c r="I20" s="23">
        <v>12</v>
      </c>
      <c r="J20" s="23">
        <v>10</v>
      </c>
      <c r="K20" s="8">
        <v>9</v>
      </c>
      <c r="L20" s="8">
        <v>8</v>
      </c>
      <c r="M20" s="8">
        <v>7</v>
      </c>
      <c r="N20">
        <v>6</v>
      </c>
      <c r="O20">
        <v>6</v>
      </c>
      <c r="P20">
        <v>7</v>
      </c>
      <c r="Q20">
        <v>7</v>
      </c>
      <c r="R20">
        <v>7</v>
      </c>
      <c r="T20"/>
    </row>
    <row r="21" spans="1:20" s="3" customFormat="1">
      <c r="A21" s="3" t="s">
        <v>879</v>
      </c>
      <c r="B21" s="3" t="s">
        <v>21</v>
      </c>
      <c r="C21" s="113"/>
      <c r="D21" s="113"/>
      <c r="E21" s="23">
        <v>3</v>
      </c>
      <c r="F21" s="23">
        <v>3</v>
      </c>
      <c r="G21" s="23">
        <v>3</v>
      </c>
      <c r="H21" s="23">
        <v>3</v>
      </c>
      <c r="I21" s="23">
        <v>3</v>
      </c>
      <c r="J21" s="23">
        <v>3</v>
      </c>
      <c r="K21" s="10">
        <v>3</v>
      </c>
      <c r="L21" s="10">
        <v>3</v>
      </c>
      <c r="M21" s="10">
        <v>3</v>
      </c>
      <c r="N21">
        <v>3</v>
      </c>
      <c r="O21">
        <v>2</v>
      </c>
      <c r="P21">
        <v>2</v>
      </c>
      <c r="Q21">
        <v>2</v>
      </c>
      <c r="R21">
        <v>2</v>
      </c>
      <c r="T21"/>
    </row>
    <row r="22" spans="1:20" s="3" customFormat="1">
      <c r="A22" s="3" t="s">
        <v>880</v>
      </c>
      <c r="B22" s="28" t="s">
        <v>30</v>
      </c>
      <c r="C22" s="113"/>
      <c r="D22" s="113"/>
      <c r="E22" s="24">
        <f t="shared" ref="E22:G22" si="4">SUBTOTAL(9,E23:E29)</f>
        <v>365</v>
      </c>
      <c r="F22" s="24">
        <f t="shared" si="4"/>
        <v>377</v>
      </c>
      <c r="G22" s="24">
        <f t="shared" si="4"/>
        <v>387</v>
      </c>
      <c r="H22" s="24">
        <f t="shared" ref="H22:J22" si="5">SUBTOTAL(9,H23:H29)</f>
        <v>388</v>
      </c>
      <c r="I22" s="24">
        <f t="shared" si="5"/>
        <v>412</v>
      </c>
      <c r="J22" s="24">
        <f t="shared" si="5"/>
        <v>427</v>
      </c>
      <c r="K22" s="24">
        <f t="shared" ref="K22:R22" si="6">SUBTOTAL(9,K23:K29)</f>
        <v>436</v>
      </c>
      <c r="L22" s="24">
        <f t="shared" si="6"/>
        <v>438</v>
      </c>
      <c r="M22" s="127">
        <f t="shared" si="6"/>
        <v>444</v>
      </c>
      <c r="N22" s="127">
        <f t="shared" si="6"/>
        <v>439</v>
      </c>
      <c r="O22" s="127">
        <f t="shared" si="6"/>
        <v>438</v>
      </c>
      <c r="P22" s="127">
        <f t="shared" si="6"/>
        <v>440</v>
      </c>
      <c r="Q22" s="127">
        <f t="shared" si="6"/>
        <v>451</v>
      </c>
      <c r="R22" s="127">
        <f t="shared" si="6"/>
        <v>459</v>
      </c>
      <c r="T22"/>
    </row>
    <row r="23" spans="1:20" s="3" customFormat="1">
      <c r="A23" s="3" t="s">
        <v>881</v>
      </c>
      <c r="B23" s="3" t="s">
        <v>23</v>
      </c>
      <c r="C23" s="113"/>
      <c r="D23" s="113"/>
      <c r="E23" s="23">
        <v>132</v>
      </c>
      <c r="F23" s="23">
        <v>134</v>
      </c>
      <c r="G23" s="23">
        <v>138</v>
      </c>
      <c r="H23" s="22">
        <v>136</v>
      </c>
      <c r="I23" s="22">
        <v>145</v>
      </c>
      <c r="J23" s="22">
        <v>152</v>
      </c>
      <c r="K23" s="11">
        <v>159</v>
      </c>
      <c r="L23" s="11">
        <v>156</v>
      </c>
      <c r="M23" s="11">
        <v>160</v>
      </c>
      <c r="N23">
        <v>159</v>
      </c>
      <c r="O23">
        <v>167</v>
      </c>
      <c r="P23">
        <v>171</v>
      </c>
      <c r="Q23">
        <v>182</v>
      </c>
      <c r="R23">
        <v>188</v>
      </c>
      <c r="T23"/>
    </row>
    <row r="24" spans="1:20" s="3" customFormat="1">
      <c r="A24" s="3" t="s">
        <v>882</v>
      </c>
      <c r="B24" s="3" t="s">
        <v>24</v>
      </c>
      <c r="C24" s="113"/>
      <c r="D24" s="113"/>
      <c r="E24" s="23">
        <v>48</v>
      </c>
      <c r="F24" s="23">
        <v>51</v>
      </c>
      <c r="G24" s="23">
        <v>50</v>
      </c>
      <c r="H24" s="22">
        <v>50</v>
      </c>
      <c r="I24" s="22">
        <v>50</v>
      </c>
      <c r="J24" s="22">
        <v>52</v>
      </c>
      <c r="K24" s="9">
        <v>52</v>
      </c>
      <c r="L24" s="9">
        <v>52</v>
      </c>
      <c r="M24" s="9">
        <v>52</v>
      </c>
      <c r="N24">
        <v>52</v>
      </c>
      <c r="O24">
        <v>52</v>
      </c>
      <c r="P24">
        <v>52</v>
      </c>
      <c r="Q24">
        <v>52</v>
      </c>
      <c r="R24">
        <v>52</v>
      </c>
      <c r="T24"/>
    </row>
    <row r="25" spans="1:20" s="3" customFormat="1">
      <c r="A25" s="3" t="s">
        <v>883</v>
      </c>
      <c r="B25" s="3" t="s">
        <v>25</v>
      </c>
      <c r="C25" s="113"/>
      <c r="D25" s="113"/>
      <c r="E25" s="23">
        <v>101</v>
      </c>
      <c r="F25" s="23">
        <v>102</v>
      </c>
      <c r="G25" s="23">
        <v>108</v>
      </c>
      <c r="H25" s="22">
        <v>109</v>
      </c>
      <c r="I25" s="22">
        <v>117</v>
      </c>
      <c r="J25" s="22">
        <v>117</v>
      </c>
      <c r="K25" s="11">
        <v>118</v>
      </c>
      <c r="L25" s="11">
        <v>121</v>
      </c>
      <c r="M25" s="11">
        <v>121</v>
      </c>
      <c r="N25">
        <v>115</v>
      </c>
      <c r="O25">
        <v>107</v>
      </c>
      <c r="P25">
        <v>106</v>
      </c>
      <c r="Q25">
        <v>106</v>
      </c>
      <c r="R25">
        <v>108</v>
      </c>
      <c r="T25"/>
    </row>
    <row r="26" spans="1:20" s="3" customFormat="1">
      <c r="A26" s="3" t="s">
        <v>884</v>
      </c>
      <c r="B26" s="3" t="s">
        <v>26</v>
      </c>
      <c r="C26" s="113"/>
      <c r="D26" s="113"/>
      <c r="E26" s="23">
        <v>9</v>
      </c>
      <c r="F26" s="23">
        <v>14</v>
      </c>
      <c r="G26" s="23">
        <v>15</v>
      </c>
      <c r="H26" s="22">
        <v>17</v>
      </c>
      <c r="I26" s="22">
        <v>20</v>
      </c>
      <c r="J26" s="22">
        <v>23</v>
      </c>
      <c r="K26" s="9">
        <v>24</v>
      </c>
      <c r="L26" s="9">
        <v>26</v>
      </c>
      <c r="M26" s="9">
        <v>27</v>
      </c>
      <c r="N26">
        <v>28</v>
      </c>
      <c r="O26">
        <v>28</v>
      </c>
      <c r="P26">
        <v>27</v>
      </c>
      <c r="Q26">
        <v>27</v>
      </c>
      <c r="R26">
        <v>27</v>
      </c>
      <c r="T26"/>
    </row>
    <row r="27" spans="1:20" s="3" customFormat="1">
      <c r="A27" s="3" t="s">
        <v>885</v>
      </c>
      <c r="B27" s="3" t="s">
        <v>27</v>
      </c>
      <c r="C27" s="113"/>
      <c r="D27" s="113"/>
      <c r="E27" s="23">
        <v>0</v>
      </c>
      <c r="F27" s="23">
        <v>0</v>
      </c>
      <c r="G27" s="23">
        <v>0</v>
      </c>
      <c r="H27" s="22">
        <v>0</v>
      </c>
      <c r="I27" s="22">
        <v>1</v>
      </c>
      <c r="J27" s="22">
        <v>4</v>
      </c>
      <c r="K27" s="8">
        <v>4</v>
      </c>
      <c r="L27" s="8">
        <v>4</v>
      </c>
      <c r="M27" s="8">
        <v>5</v>
      </c>
      <c r="N27">
        <v>6</v>
      </c>
      <c r="O27">
        <v>6</v>
      </c>
      <c r="P27">
        <v>6</v>
      </c>
      <c r="Q27">
        <v>6</v>
      </c>
      <c r="R27">
        <v>6</v>
      </c>
      <c r="T27"/>
    </row>
    <row r="28" spans="1:20" s="3" customFormat="1">
      <c r="A28" s="3" t="s">
        <v>886</v>
      </c>
      <c r="B28" s="3" t="s">
        <v>28</v>
      </c>
      <c r="C28" s="113"/>
      <c r="D28" s="113"/>
      <c r="E28" s="23">
        <v>24</v>
      </c>
      <c r="F28" s="23">
        <v>24</v>
      </c>
      <c r="G28" s="23">
        <v>24</v>
      </c>
      <c r="H28" s="22">
        <v>24</v>
      </c>
      <c r="I28" s="22">
        <v>25</v>
      </c>
      <c r="J28" s="22">
        <v>25</v>
      </c>
      <c r="K28" s="9">
        <v>25</v>
      </c>
      <c r="L28" s="9">
        <v>25</v>
      </c>
      <c r="M28" s="9">
        <v>25</v>
      </c>
      <c r="N28">
        <v>25</v>
      </c>
      <c r="O28">
        <v>25</v>
      </c>
      <c r="P28">
        <v>25</v>
      </c>
      <c r="Q28">
        <v>25</v>
      </c>
      <c r="R28">
        <v>25</v>
      </c>
      <c r="T28"/>
    </row>
    <row r="29" spans="1:20" s="3" customFormat="1">
      <c r="A29" s="3" t="s">
        <v>887</v>
      </c>
      <c r="B29" s="3" t="s">
        <v>29</v>
      </c>
      <c r="C29" s="113"/>
      <c r="D29" s="113"/>
      <c r="E29" s="23">
        <v>51</v>
      </c>
      <c r="F29" s="23">
        <v>52</v>
      </c>
      <c r="G29" s="23">
        <v>52</v>
      </c>
      <c r="H29" s="22">
        <v>52</v>
      </c>
      <c r="I29" s="22">
        <v>54</v>
      </c>
      <c r="J29" s="22">
        <v>54</v>
      </c>
      <c r="K29" s="12">
        <v>54</v>
      </c>
      <c r="L29" s="12">
        <v>54</v>
      </c>
      <c r="M29" s="12">
        <v>54</v>
      </c>
      <c r="N29">
        <v>54</v>
      </c>
      <c r="O29">
        <v>53</v>
      </c>
      <c r="P29">
        <v>53</v>
      </c>
      <c r="Q29">
        <v>53</v>
      </c>
      <c r="R29">
        <v>53</v>
      </c>
      <c r="T29"/>
    </row>
    <row r="30" spans="1:20" s="3" customFormat="1">
      <c r="A30" s="3" t="s">
        <v>888</v>
      </c>
      <c r="B30" s="28" t="s">
        <v>32</v>
      </c>
      <c r="C30" s="113"/>
      <c r="D30" s="113"/>
      <c r="E30" s="24">
        <f t="shared" ref="E30:R30" si="7">SUBTOTAL(9,E31:E32)</f>
        <v>178.3</v>
      </c>
      <c r="F30" s="24">
        <f t="shared" si="7"/>
        <v>185.3</v>
      </c>
      <c r="G30" s="24">
        <f t="shared" si="7"/>
        <v>178.5</v>
      </c>
      <c r="H30" s="24">
        <f t="shared" si="7"/>
        <v>173.5</v>
      </c>
      <c r="I30" s="24">
        <f t="shared" si="7"/>
        <v>176</v>
      </c>
      <c r="J30" s="24">
        <f t="shared" si="7"/>
        <v>175</v>
      </c>
      <c r="K30" s="24">
        <f t="shared" si="7"/>
        <v>178</v>
      </c>
      <c r="L30" s="24">
        <f t="shared" si="7"/>
        <v>179</v>
      </c>
      <c r="M30" s="127">
        <f t="shared" si="7"/>
        <v>182</v>
      </c>
      <c r="N30" s="127">
        <f t="shared" si="7"/>
        <v>153</v>
      </c>
      <c r="O30" s="127">
        <f t="shared" si="7"/>
        <v>150</v>
      </c>
      <c r="P30" s="127">
        <f t="shared" si="7"/>
        <v>144.5</v>
      </c>
      <c r="Q30" s="127">
        <f t="shared" si="7"/>
        <v>144.5</v>
      </c>
      <c r="R30" s="127">
        <f t="shared" si="7"/>
        <v>144.5</v>
      </c>
      <c r="T30"/>
    </row>
    <row r="31" spans="1:20" s="3" customFormat="1">
      <c r="A31" s="3" t="s">
        <v>889</v>
      </c>
      <c r="B31" s="3" t="s">
        <v>0</v>
      </c>
      <c r="C31" s="113"/>
      <c r="D31" s="113"/>
      <c r="E31" s="23">
        <v>45.2</v>
      </c>
      <c r="F31" s="23">
        <v>44.2</v>
      </c>
      <c r="G31" s="23">
        <v>42.5</v>
      </c>
      <c r="H31" s="22">
        <v>42.5</v>
      </c>
      <c r="I31" s="22">
        <v>45.5</v>
      </c>
      <c r="J31" s="22">
        <v>54.5</v>
      </c>
      <c r="K31" s="8">
        <v>56.5</v>
      </c>
      <c r="L31" s="8">
        <v>54.5</v>
      </c>
      <c r="M31" s="8">
        <v>54.5</v>
      </c>
      <c r="N31">
        <v>43.5</v>
      </c>
      <c r="O31">
        <v>41.5</v>
      </c>
      <c r="P31">
        <v>41.5</v>
      </c>
      <c r="Q31">
        <v>41.5</v>
      </c>
      <c r="R31">
        <v>41.5</v>
      </c>
      <c r="T31"/>
    </row>
    <row r="32" spans="1:20" s="3" customFormat="1">
      <c r="A32" s="3" t="s">
        <v>890</v>
      </c>
      <c r="B32" s="3" t="s">
        <v>31</v>
      </c>
      <c r="C32" s="113"/>
      <c r="D32" s="113"/>
      <c r="E32" s="23">
        <v>133.1</v>
      </c>
      <c r="F32" s="23">
        <v>141.1</v>
      </c>
      <c r="G32" s="23">
        <v>136</v>
      </c>
      <c r="H32" s="22">
        <v>131</v>
      </c>
      <c r="I32" s="22">
        <v>130.5</v>
      </c>
      <c r="J32" s="22">
        <v>120.5</v>
      </c>
      <c r="K32" s="10">
        <v>121.5</v>
      </c>
      <c r="L32" s="10">
        <v>124.5</v>
      </c>
      <c r="M32" s="10">
        <v>127.5</v>
      </c>
      <c r="N32">
        <v>109.5</v>
      </c>
      <c r="O32">
        <v>108.5</v>
      </c>
      <c r="P32">
        <v>103</v>
      </c>
      <c r="Q32">
        <v>103</v>
      </c>
      <c r="R32">
        <v>103</v>
      </c>
      <c r="T32"/>
    </row>
    <row r="33" spans="1:20" s="3" customFormat="1">
      <c r="A33" s="3" t="s">
        <v>891</v>
      </c>
      <c r="B33" s="28" t="s">
        <v>42</v>
      </c>
      <c r="C33" s="113"/>
      <c r="D33" s="113"/>
      <c r="E33" s="24">
        <f t="shared" ref="E33:R33" si="8">SUBTOTAL(9,E34:E46)</f>
        <v>820.2</v>
      </c>
      <c r="F33" s="24">
        <f t="shared" si="8"/>
        <v>877.40000000000009</v>
      </c>
      <c r="G33" s="24">
        <f t="shared" si="8"/>
        <v>904.7</v>
      </c>
      <c r="H33" s="24">
        <f t="shared" si="8"/>
        <v>932.7</v>
      </c>
      <c r="I33" s="24">
        <f t="shared" si="8"/>
        <v>1008.3</v>
      </c>
      <c r="J33" s="24">
        <f t="shared" si="8"/>
        <v>1158.1999999999998</v>
      </c>
      <c r="K33" s="24">
        <f t="shared" si="8"/>
        <v>1203.5</v>
      </c>
      <c r="L33" s="24">
        <f t="shared" si="8"/>
        <v>1208.8000000000002</v>
      </c>
      <c r="M33" s="127">
        <f t="shared" si="8"/>
        <v>1216.0999999999999</v>
      </c>
      <c r="N33" s="127">
        <f t="shared" si="8"/>
        <v>1210.8000000000002</v>
      </c>
      <c r="O33" s="127">
        <f t="shared" si="8"/>
        <v>1192.3</v>
      </c>
      <c r="P33" s="127">
        <f t="shared" si="8"/>
        <v>1259.0999999999999</v>
      </c>
      <c r="Q33" s="127">
        <f t="shared" si="8"/>
        <v>1293.5</v>
      </c>
      <c r="R33" s="127">
        <f t="shared" si="8"/>
        <v>1297</v>
      </c>
      <c r="T33"/>
    </row>
    <row r="34" spans="1:20" s="3" customFormat="1">
      <c r="A34" s="3" t="s">
        <v>892</v>
      </c>
      <c r="B34" s="3" t="s">
        <v>33</v>
      </c>
      <c r="C34" s="113"/>
      <c r="D34" s="113"/>
      <c r="E34" s="23">
        <v>7</v>
      </c>
      <c r="F34" s="23">
        <v>7</v>
      </c>
      <c r="G34" s="23">
        <v>7</v>
      </c>
      <c r="H34" s="22">
        <v>7</v>
      </c>
      <c r="I34" s="22">
        <v>8</v>
      </c>
      <c r="J34" s="22">
        <v>8</v>
      </c>
      <c r="K34" s="8">
        <v>8</v>
      </c>
      <c r="L34" s="8">
        <v>9</v>
      </c>
      <c r="M34" s="8">
        <v>8</v>
      </c>
      <c r="N34">
        <v>7</v>
      </c>
      <c r="O34">
        <v>7</v>
      </c>
      <c r="P34">
        <v>7</v>
      </c>
      <c r="Q34">
        <v>7</v>
      </c>
      <c r="R34">
        <v>7</v>
      </c>
      <c r="T34"/>
    </row>
    <row r="35" spans="1:20" s="3" customFormat="1">
      <c r="A35" s="3" t="s">
        <v>893</v>
      </c>
      <c r="B35" s="3" t="s">
        <v>34</v>
      </c>
      <c r="C35" s="113"/>
      <c r="D35" s="113"/>
      <c r="E35" s="23">
        <v>3</v>
      </c>
      <c r="F35" s="23">
        <v>3</v>
      </c>
      <c r="G35" s="23">
        <v>4</v>
      </c>
      <c r="H35" s="22">
        <v>5</v>
      </c>
      <c r="I35" s="22">
        <v>5</v>
      </c>
      <c r="J35" s="22">
        <v>5</v>
      </c>
      <c r="K35" s="8">
        <v>4</v>
      </c>
      <c r="L35" s="8">
        <v>4</v>
      </c>
      <c r="M35" s="8">
        <v>4</v>
      </c>
      <c r="N35">
        <v>4</v>
      </c>
      <c r="O35">
        <v>4</v>
      </c>
      <c r="P35">
        <v>4</v>
      </c>
      <c r="Q35">
        <v>4</v>
      </c>
      <c r="R35">
        <v>4</v>
      </c>
      <c r="T35"/>
    </row>
    <row r="36" spans="1:20" s="3" customFormat="1">
      <c r="A36" s="3" t="s">
        <v>894</v>
      </c>
      <c r="B36" s="3" t="s">
        <v>35</v>
      </c>
      <c r="C36" s="113"/>
      <c r="D36" s="113"/>
      <c r="E36" s="23">
        <v>3</v>
      </c>
      <c r="F36" s="23">
        <v>3</v>
      </c>
      <c r="G36" s="23">
        <v>3</v>
      </c>
      <c r="H36" s="22">
        <v>3</v>
      </c>
      <c r="I36" s="22">
        <v>3</v>
      </c>
      <c r="J36" s="22">
        <v>4</v>
      </c>
      <c r="K36" s="8">
        <v>4</v>
      </c>
      <c r="L36" s="8">
        <v>4</v>
      </c>
      <c r="M36" s="8">
        <v>4</v>
      </c>
      <c r="N36">
        <v>4</v>
      </c>
      <c r="O36">
        <v>2</v>
      </c>
      <c r="P36">
        <v>4</v>
      </c>
      <c r="Q36">
        <v>4</v>
      </c>
      <c r="R36">
        <v>4</v>
      </c>
      <c r="T36"/>
    </row>
    <row r="37" spans="1:20" s="3" customFormat="1">
      <c r="A37" s="3" t="s">
        <v>895</v>
      </c>
      <c r="B37" s="3" t="s">
        <v>36</v>
      </c>
      <c r="K37" s="8">
        <v>0</v>
      </c>
      <c r="L37" s="8">
        <v>0</v>
      </c>
      <c r="M37" s="8">
        <v>0</v>
      </c>
      <c r="N37">
        <v>48</v>
      </c>
      <c r="O37">
        <v>57</v>
      </c>
      <c r="P37">
        <v>64</v>
      </c>
      <c r="Q37">
        <v>76</v>
      </c>
      <c r="R37">
        <v>76</v>
      </c>
      <c r="T37"/>
    </row>
    <row r="38" spans="1:20" s="3" customFormat="1">
      <c r="A38" s="3" t="s">
        <v>896</v>
      </c>
      <c r="B38" s="23" t="s">
        <v>175</v>
      </c>
      <c r="J38" s="23"/>
      <c r="K38" s="3">
        <v>0</v>
      </c>
      <c r="L38" s="3">
        <v>0</v>
      </c>
      <c r="M38" s="3">
        <v>0</v>
      </c>
      <c r="N38"/>
      <c r="O38"/>
      <c r="P38"/>
      <c r="Q38">
        <v>3</v>
      </c>
      <c r="R38">
        <v>3</v>
      </c>
      <c r="T38"/>
    </row>
    <row r="39" spans="1:20" s="3" customFormat="1">
      <c r="A39" s="3" t="s">
        <v>897</v>
      </c>
      <c r="B39" s="3" t="s">
        <v>7</v>
      </c>
      <c r="C39" s="113"/>
      <c r="D39" s="113"/>
      <c r="E39" s="3">
        <v>0</v>
      </c>
      <c r="F39" s="3">
        <v>0</v>
      </c>
      <c r="G39" s="3">
        <v>0</v>
      </c>
      <c r="H39" s="22">
        <v>0</v>
      </c>
      <c r="I39" s="22">
        <v>0</v>
      </c>
      <c r="J39" s="22">
        <v>25</v>
      </c>
      <c r="K39" s="9">
        <v>25</v>
      </c>
      <c r="L39" s="9">
        <v>25</v>
      </c>
      <c r="M39" s="9">
        <v>25</v>
      </c>
      <c r="N39">
        <v>25</v>
      </c>
      <c r="O39">
        <v>25</v>
      </c>
      <c r="P39">
        <v>25</v>
      </c>
      <c r="Q39">
        <v>25</v>
      </c>
      <c r="R39">
        <v>25</v>
      </c>
      <c r="T39"/>
    </row>
    <row r="40" spans="1:20" s="3" customFormat="1">
      <c r="A40" s="3" t="s">
        <v>898</v>
      </c>
      <c r="B40" s="3" t="s">
        <v>37</v>
      </c>
      <c r="C40" s="113"/>
      <c r="D40" s="113"/>
      <c r="E40" s="23">
        <v>131.5</v>
      </c>
      <c r="F40" s="23">
        <v>144</v>
      </c>
      <c r="G40" s="23">
        <v>147.5</v>
      </c>
      <c r="H40" s="22">
        <v>152</v>
      </c>
      <c r="I40" s="22">
        <v>153</v>
      </c>
      <c r="J40" s="22">
        <v>153</v>
      </c>
      <c r="K40" s="11">
        <v>150</v>
      </c>
      <c r="L40" s="8">
        <v>148.5</v>
      </c>
      <c r="M40" s="8">
        <v>151.5</v>
      </c>
      <c r="N40">
        <v>141.5</v>
      </c>
      <c r="O40">
        <v>142.5</v>
      </c>
      <c r="P40">
        <v>144.5</v>
      </c>
      <c r="Q40">
        <v>147.5</v>
      </c>
      <c r="R40">
        <v>148.5</v>
      </c>
      <c r="T40"/>
    </row>
    <row r="41" spans="1:20" s="3" customFormat="1">
      <c r="A41" s="3" t="s">
        <v>899</v>
      </c>
      <c r="B41" s="3" t="s">
        <v>38</v>
      </c>
      <c r="C41" s="113"/>
      <c r="D41" s="113"/>
      <c r="E41" s="23">
        <v>113.5</v>
      </c>
      <c r="F41" s="23">
        <v>116.5</v>
      </c>
      <c r="G41" s="23">
        <v>119</v>
      </c>
      <c r="H41" s="22">
        <v>123</v>
      </c>
      <c r="I41" s="22">
        <v>124</v>
      </c>
      <c r="J41" s="22">
        <v>124</v>
      </c>
      <c r="K41" s="11">
        <v>123</v>
      </c>
      <c r="L41" s="11">
        <v>121</v>
      </c>
      <c r="M41" s="8">
        <v>123.5</v>
      </c>
      <c r="N41">
        <v>127</v>
      </c>
      <c r="O41">
        <v>127.5</v>
      </c>
      <c r="P41">
        <v>130</v>
      </c>
      <c r="Q41">
        <v>133.5</v>
      </c>
      <c r="R41">
        <v>135</v>
      </c>
      <c r="T41"/>
    </row>
    <row r="42" spans="1:20" s="3" customFormat="1">
      <c r="A42" s="3" t="s">
        <v>900</v>
      </c>
      <c r="B42" s="3" t="s">
        <v>39</v>
      </c>
      <c r="C42" s="113"/>
      <c r="D42" s="113"/>
      <c r="E42" s="23">
        <v>105</v>
      </c>
      <c r="F42" s="23">
        <v>114</v>
      </c>
      <c r="G42" s="23">
        <v>118.5</v>
      </c>
      <c r="H42" s="22">
        <v>120</v>
      </c>
      <c r="I42" s="22">
        <v>127</v>
      </c>
      <c r="J42" s="22">
        <v>130</v>
      </c>
      <c r="K42" s="11">
        <v>135</v>
      </c>
      <c r="L42" s="11">
        <v>138</v>
      </c>
      <c r="M42" s="11">
        <v>137</v>
      </c>
      <c r="N42">
        <v>118</v>
      </c>
      <c r="O42">
        <v>114</v>
      </c>
      <c r="P42">
        <v>116</v>
      </c>
      <c r="Q42">
        <v>121</v>
      </c>
      <c r="R42">
        <v>121</v>
      </c>
      <c r="T42"/>
    </row>
    <row r="43" spans="1:20" s="3" customFormat="1">
      <c r="A43" s="3" t="s">
        <v>901</v>
      </c>
      <c r="B43" s="3" t="s">
        <v>40</v>
      </c>
      <c r="C43" s="113"/>
      <c r="D43" s="113"/>
      <c r="E43" s="23">
        <v>132.30000000000001</v>
      </c>
      <c r="F43" s="23">
        <v>137.19999999999999</v>
      </c>
      <c r="G43" s="23">
        <v>154.5</v>
      </c>
      <c r="H43" s="22">
        <v>162</v>
      </c>
      <c r="I43" s="22">
        <v>179.3</v>
      </c>
      <c r="J43" s="22">
        <v>204.3</v>
      </c>
      <c r="K43" s="8">
        <v>222.8</v>
      </c>
      <c r="L43" s="8">
        <v>237.6</v>
      </c>
      <c r="M43" s="8">
        <v>237.4</v>
      </c>
      <c r="N43">
        <v>219.6</v>
      </c>
      <c r="O43">
        <v>206.6</v>
      </c>
      <c r="P43">
        <v>210.1</v>
      </c>
      <c r="Q43">
        <v>208.5</v>
      </c>
      <c r="R43">
        <v>209.5</v>
      </c>
      <c r="T43"/>
    </row>
    <row r="44" spans="1:20" s="3" customFormat="1">
      <c r="B44" s="3" t="s">
        <v>821</v>
      </c>
      <c r="C44" s="113"/>
      <c r="D44" s="113"/>
      <c r="E44" s="22">
        <v>3</v>
      </c>
      <c r="F44" s="22">
        <v>2</v>
      </c>
      <c r="G44" s="22">
        <v>2</v>
      </c>
      <c r="H44" s="22">
        <v>0</v>
      </c>
      <c r="I44" s="22">
        <v>0</v>
      </c>
      <c r="J44" s="23">
        <v>0</v>
      </c>
      <c r="K44" s="8"/>
      <c r="L44" s="8"/>
      <c r="M44" s="8"/>
      <c r="N44"/>
      <c r="O44"/>
      <c r="P44"/>
      <c r="Q44"/>
      <c r="R44"/>
      <c r="T44"/>
    </row>
    <row r="45" spans="1:20">
      <c r="A45" s="3" t="s">
        <v>902</v>
      </c>
      <c r="B45" s="3" t="s">
        <v>41</v>
      </c>
      <c r="C45" s="113"/>
      <c r="D45" s="113"/>
      <c r="E45" s="22">
        <v>318.89999999999998</v>
      </c>
      <c r="F45" s="22">
        <v>347.7</v>
      </c>
      <c r="G45" s="22">
        <v>346.2</v>
      </c>
      <c r="H45" s="22">
        <v>357.7</v>
      </c>
      <c r="I45" s="22">
        <v>409</v>
      </c>
      <c r="J45" s="22">
        <v>504.9</v>
      </c>
      <c r="K45" s="8">
        <v>531.70000000000005</v>
      </c>
      <c r="L45" s="8">
        <v>521.70000000000005</v>
      </c>
      <c r="M45" s="8">
        <v>525.70000000000005</v>
      </c>
      <c r="N45">
        <v>516.70000000000005</v>
      </c>
      <c r="O45">
        <v>506.7</v>
      </c>
      <c r="P45">
        <v>554.5</v>
      </c>
      <c r="Q45">
        <v>564</v>
      </c>
      <c r="R45">
        <v>564</v>
      </c>
      <c r="T45"/>
    </row>
    <row r="46" spans="1:20">
      <c r="A46" s="3"/>
      <c r="B46" s="3" t="s">
        <v>822</v>
      </c>
      <c r="C46" s="113"/>
      <c r="D46" s="113"/>
      <c r="E46" s="22">
        <v>3</v>
      </c>
      <c r="F46" s="22">
        <v>3</v>
      </c>
      <c r="G46" s="22">
        <v>3</v>
      </c>
      <c r="H46" s="22">
        <v>3</v>
      </c>
      <c r="I46" s="22">
        <v>0</v>
      </c>
      <c r="J46" s="22">
        <v>0</v>
      </c>
      <c r="K46" s="114"/>
      <c r="L46" s="114"/>
      <c r="M46" s="114"/>
      <c r="N46"/>
      <c r="O46"/>
      <c r="P46"/>
      <c r="Q46"/>
      <c r="R46"/>
      <c r="T46"/>
    </row>
    <row r="47" spans="1:20">
      <c r="A47" s="3" t="s">
        <v>903</v>
      </c>
      <c r="B47" s="28" t="s">
        <v>46</v>
      </c>
      <c r="C47" s="113"/>
      <c r="D47" s="113"/>
      <c r="E47" s="24">
        <f t="shared" ref="E47:R47" si="9">SUBTOTAL(9,E48:E51)</f>
        <v>418.9</v>
      </c>
      <c r="F47" s="24">
        <f t="shared" si="9"/>
        <v>427.6</v>
      </c>
      <c r="G47" s="24">
        <f t="shared" si="9"/>
        <v>431.1</v>
      </c>
      <c r="H47" s="24">
        <f t="shared" si="9"/>
        <v>422.6</v>
      </c>
      <c r="I47" s="24">
        <f t="shared" si="9"/>
        <v>430.6</v>
      </c>
      <c r="J47" s="24">
        <f t="shared" si="9"/>
        <v>445.6</v>
      </c>
      <c r="K47" s="127">
        <f t="shared" si="9"/>
        <v>446.6</v>
      </c>
      <c r="L47" s="127">
        <f t="shared" si="9"/>
        <v>446.1</v>
      </c>
      <c r="M47" s="127">
        <f t="shared" si="9"/>
        <v>448.1</v>
      </c>
      <c r="N47" s="127">
        <f t="shared" si="9"/>
        <v>438.1</v>
      </c>
      <c r="O47" s="127">
        <f t="shared" si="9"/>
        <v>431.6</v>
      </c>
      <c r="P47" s="127">
        <f t="shared" si="9"/>
        <v>438.6</v>
      </c>
      <c r="Q47" s="127">
        <f t="shared" si="9"/>
        <v>486.6</v>
      </c>
      <c r="R47" s="127">
        <f t="shared" si="9"/>
        <v>498.6</v>
      </c>
      <c r="T47"/>
    </row>
    <row r="48" spans="1:20">
      <c r="A48" s="3" t="s">
        <v>904</v>
      </c>
      <c r="B48" s="3" t="s">
        <v>43</v>
      </c>
      <c r="C48" s="113"/>
      <c r="D48" s="113"/>
      <c r="E48" s="22">
        <v>242.4</v>
      </c>
      <c r="F48" s="22">
        <v>250.1</v>
      </c>
      <c r="G48" s="22">
        <v>252.6</v>
      </c>
      <c r="H48" s="22">
        <v>245.1</v>
      </c>
      <c r="I48" s="22">
        <v>253.1</v>
      </c>
      <c r="J48" s="22">
        <v>258.10000000000002</v>
      </c>
      <c r="K48" s="8">
        <v>259.10000000000002</v>
      </c>
      <c r="L48" s="8">
        <v>258.60000000000002</v>
      </c>
      <c r="M48" s="8">
        <v>260.60000000000002</v>
      </c>
      <c r="N48">
        <v>251.6</v>
      </c>
      <c r="O48">
        <v>243.6</v>
      </c>
      <c r="P48">
        <v>250.6</v>
      </c>
      <c r="Q48">
        <v>298.60000000000002</v>
      </c>
      <c r="R48">
        <v>310.60000000000002</v>
      </c>
      <c r="T48"/>
    </row>
    <row r="49" spans="1:20">
      <c r="A49" s="3" t="s">
        <v>905</v>
      </c>
      <c r="B49" s="3" t="s">
        <v>44</v>
      </c>
      <c r="C49" s="113"/>
      <c r="D49" s="113"/>
      <c r="E49" s="22">
        <v>42</v>
      </c>
      <c r="F49" s="22">
        <v>43</v>
      </c>
      <c r="G49" s="22">
        <v>43</v>
      </c>
      <c r="H49" s="22">
        <v>42</v>
      </c>
      <c r="I49" s="22">
        <v>42</v>
      </c>
      <c r="J49" s="22">
        <v>46</v>
      </c>
      <c r="K49" s="9">
        <v>46</v>
      </c>
      <c r="L49" s="9">
        <v>46</v>
      </c>
      <c r="M49" s="9">
        <v>46</v>
      </c>
      <c r="N49">
        <v>46</v>
      </c>
      <c r="O49">
        <v>45</v>
      </c>
      <c r="P49">
        <v>45</v>
      </c>
      <c r="Q49">
        <v>45</v>
      </c>
      <c r="R49">
        <v>45</v>
      </c>
      <c r="T49"/>
    </row>
    <row r="50" spans="1:20">
      <c r="A50" s="3" t="s">
        <v>906</v>
      </c>
      <c r="B50" s="3" t="s">
        <v>11</v>
      </c>
      <c r="C50" s="113"/>
      <c r="D50" s="113"/>
      <c r="E50" s="22">
        <v>24</v>
      </c>
      <c r="F50" s="22">
        <v>24</v>
      </c>
      <c r="G50" s="22">
        <v>24</v>
      </c>
      <c r="H50" s="22">
        <v>24</v>
      </c>
      <c r="I50" s="22">
        <v>24</v>
      </c>
      <c r="J50" s="22">
        <v>25</v>
      </c>
      <c r="K50" s="9">
        <v>25</v>
      </c>
      <c r="L50" s="9">
        <v>25</v>
      </c>
      <c r="M50" s="9">
        <v>25</v>
      </c>
      <c r="N50">
        <v>25</v>
      </c>
      <c r="O50">
        <v>25</v>
      </c>
      <c r="P50">
        <v>25</v>
      </c>
      <c r="Q50">
        <v>25</v>
      </c>
      <c r="R50">
        <v>25</v>
      </c>
      <c r="T50"/>
    </row>
    <row r="51" spans="1:20">
      <c r="A51" s="3" t="s">
        <v>907</v>
      </c>
      <c r="B51" s="3" t="s">
        <v>45</v>
      </c>
      <c r="C51" s="113"/>
      <c r="D51" s="113"/>
      <c r="E51" s="22">
        <v>110.5</v>
      </c>
      <c r="F51" s="22">
        <v>110.5</v>
      </c>
      <c r="G51" s="22">
        <v>111.5</v>
      </c>
      <c r="H51" s="22">
        <v>111.5</v>
      </c>
      <c r="I51" s="22">
        <v>111.5</v>
      </c>
      <c r="J51" s="22">
        <v>116.5</v>
      </c>
      <c r="K51" s="10">
        <v>116.5</v>
      </c>
      <c r="L51" s="10">
        <v>116.5</v>
      </c>
      <c r="M51" s="10">
        <v>116.5</v>
      </c>
      <c r="N51">
        <v>115.5</v>
      </c>
      <c r="O51">
        <v>118</v>
      </c>
      <c r="P51">
        <v>118</v>
      </c>
      <c r="Q51">
        <v>118</v>
      </c>
      <c r="R51">
        <v>118</v>
      </c>
      <c r="T51"/>
    </row>
    <row r="52" spans="1:20">
      <c r="A52" s="3" t="s">
        <v>908</v>
      </c>
      <c r="B52" s="28" t="s">
        <v>72</v>
      </c>
      <c r="C52" s="113"/>
      <c r="D52" s="113"/>
      <c r="E52" s="24">
        <f t="shared" ref="E52:R52" si="10">SUBTOTAL(9,E53:E81)</f>
        <v>12596.699999999999</v>
      </c>
      <c r="F52" s="24">
        <f t="shared" si="10"/>
        <v>12933.8</v>
      </c>
      <c r="G52" s="24">
        <f t="shared" si="10"/>
        <v>13074.100000000002</v>
      </c>
      <c r="H52" s="24">
        <f t="shared" si="10"/>
        <v>13336.700000000004</v>
      </c>
      <c r="I52" s="24">
        <f t="shared" si="10"/>
        <v>13536.8</v>
      </c>
      <c r="J52" s="24">
        <f t="shared" si="10"/>
        <v>13580.099999999999</v>
      </c>
      <c r="K52" s="24">
        <f t="shared" si="10"/>
        <v>13598.6</v>
      </c>
      <c r="L52" s="24">
        <f t="shared" si="10"/>
        <v>13715.300000000001</v>
      </c>
      <c r="M52" s="127">
        <f t="shared" si="10"/>
        <v>13731.9</v>
      </c>
      <c r="N52" s="127">
        <f t="shared" si="10"/>
        <v>13719.099999999999</v>
      </c>
      <c r="O52" s="127">
        <f t="shared" si="10"/>
        <v>13918.9</v>
      </c>
      <c r="P52" s="127">
        <f t="shared" si="10"/>
        <v>14320.300000000001</v>
      </c>
      <c r="Q52" s="127">
        <f t="shared" si="10"/>
        <v>14829.7</v>
      </c>
      <c r="R52" s="127">
        <f t="shared" si="10"/>
        <v>15015.099999999997</v>
      </c>
      <c r="T52"/>
    </row>
    <row r="53" spans="1:20">
      <c r="A53" s="3" t="s">
        <v>909</v>
      </c>
      <c r="B53" s="3" t="s">
        <v>47</v>
      </c>
      <c r="C53" s="113"/>
      <c r="D53" s="113"/>
      <c r="E53" s="22">
        <v>262.5</v>
      </c>
      <c r="F53" s="22">
        <v>253.5</v>
      </c>
      <c r="G53" s="22">
        <v>256</v>
      </c>
      <c r="H53" s="22">
        <v>291</v>
      </c>
      <c r="I53" s="22">
        <v>373</v>
      </c>
      <c r="J53" s="22">
        <v>378.5</v>
      </c>
      <c r="K53" s="8">
        <v>394.5</v>
      </c>
      <c r="L53" s="8">
        <v>429.5</v>
      </c>
      <c r="M53" s="8">
        <v>454.5</v>
      </c>
      <c r="N53">
        <v>475.5</v>
      </c>
      <c r="O53">
        <v>472</v>
      </c>
      <c r="P53">
        <v>544</v>
      </c>
      <c r="Q53">
        <v>597</v>
      </c>
      <c r="R53">
        <v>597</v>
      </c>
      <c r="T53"/>
    </row>
    <row r="54" spans="1:20">
      <c r="A54" s="3" t="s">
        <v>910</v>
      </c>
      <c r="B54" s="3" t="s">
        <v>48</v>
      </c>
      <c r="C54" s="113"/>
      <c r="D54" s="113"/>
      <c r="E54" s="22">
        <v>3181</v>
      </c>
      <c r="F54" s="22">
        <v>3178.5</v>
      </c>
      <c r="G54" s="22">
        <v>3192</v>
      </c>
      <c r="H54" s="22">
        <v>3240</v>
      </c>
      <c r="I54" s="22">
        <v>3527</v>
      </c>
      <c r="J54" s="22">
        <v>3533</v>
      </c>
      <c r="K54" s="15">
        <v>3522.5</v>
      </c>
      <c r="L54" s="15">
        <v>3522.8</v>
      </c>
      <c r="M54" s="15">
        <v>3538.8</v>
      </c>
      <c r="N54">
        <v>3613.5</v>
      </c>
      <c r="O54">
        <v>3671.5</v>
      </c>
      <c r="P54">
        <v>3811.4</v>
      </c>
      <c r="Q54">
        <v>3977.8</v>
      </c>
      <c r="R54">
        <v>4112</v>
      </c>
      <c r="T54"/>
    </row>
    <row r="55" spans="1:20">
      <c r="A55" s="3" t="s">
        <v>911</v>
      </c>
      <c r="B55" s="3" t="s">
        <v>49</v>
      </c>
      <c r="C55" s="113"/>
      <c r="D55" s="113"/>
      <c r="E55" s="22">
        <v>424</v>
      </c>
      <c r="F55" s="22">
        <v>445.8</v>
      </c>
      <c r="G55" s="22">
        <v>443</v>
      </c>
      <c r="H55" s="22">
        <v>455.6</v>
      </c>
      <c r="I55" s="22">
        <v>458.8</v>
      </c>
      <c r="J55" s="22">
        <v>457.4</v>
      </c>
      <c r="K55" s="8">
        <v>627.4</v>
      </c>
      <c r="L55" s="8">
        <v>638.6</v>
      </c>
      <c r="M55" s="8">
        <v>647.20000000000005</v>
      </c>
      <c r="N55">
        <v>662.4</v>
      </c>
      <c r="O55">
        <v>678.4</v>
      </c>
      <c r="P55">
        <v>707.4</v>
      </c>
      <c r="Q55">
        <v>736.4</v>
      </c>
      <c r="R55">
        <v>736.4</v>
      </c>
      <c r="T55"/>
    </row>
    <row r="56" spans="1:20">
      <c r="A56" s="3" t="s">
        <v>912</v>
      </c>
      <c r="B56" s="3" t="s">
        <v>50</v>
      </c>
      <c r="C56" s="113"/>
      <c r="D56" s="113"/>
      <c r="E56" s="22">
        <v>1264.7</v>
      </c>
      <c r="F56" s="22">
        <v>1318.7</v>
      </c>
      <c r="G56" s="22">
        <v>1390</v>
      </c>
      <c r="H56" s="22">
        <v>1413.3</v>
      </c>
      <c r="I56" s="22">
        <v>1414</v>
      </c>
      <c r="J56" s="22">
        <v>1390.4</v>
      </c>
      <c r="K56" s="15">
        <v>1388.5</v>
      </c>
      <c r="L56" s="15">
        <v>1399.8</v>
      </c>
      <c r="M56" s="16">
        <v>1403</v>
      </c>
      <c r="N56">
        <v>1392.2</v>
      </c>
      <c r="O56">
        <v>1397.2</v>
      </c>
      <c r="P56">
        <v>1389.5</v>
      </c>
      <c r="Q56">
        <v>1457.8</v>
      </c>
      <c r="R56">
        <v>1460.9</v>
      </c>
      <c r="T56"/>
    </row>
    <row r="57" spans="1:20">
      <c r="A57" s="3" t="s">
        <v>913</v>
      </c>
      <c r="B57" s="3" t="s">
        <v>51</v>
      </c>
      <c r="C57" s="113"/>
      <c r="D57" s="113"/>
      <c r="E57" s="22">
        <v>2269.6</v>
      </c>
      <c r="F57" s="22">
        <v>2305.8000000000002</v>
      </c>
      <c r="G57" s="22">
        <v>2399.5</v>
      </c>
      <c r="H57" s="22">
        <v>2482.6999999999998</v>
      </c>
      <c r="I57" s="22">
        <v>2525.1</v>
      </c>
      <c r="J57" s="22">
        <v>2511.8000000000002</v>
      </c>
      <c r="K57" s="15">
        <v>2500.1</v>
      </c>
      <c r="L57" s="16">
        <v>2493</v>
      </c>
      <c r="M57" s="15">
        <v>2463.1</v>
      </c>
      <c r="N57">
        <v>2446.5</v>
      </c>
      <c r="O57">
        <v>2519.9</v>
      </c>
      <c r="P57">
        <v>2603.6</v>
      </c>
      <c r="Q57">
        <v>2673.4</v>
      </c>
      <c r="R57">
        <v>2694.9</v>
      </c>
      <c r="T57"/>
    </row>
    <row r="58" spans="1:20">
      <c r="A58" s="3" t="s">
        <v>914</v>
      </c>
      <c r="B58" s="3" t="s">
        <v>52</v>
      </c>
      <c r="C58" s="113"/>
      <c r="D58" s="113"/>
      <c r="E58" s="22">
        <v>2543.8000000000002</v>
      </c>
      <c r="F58" s="22">
        <v>2735.6</v>
      </c>
      <c r="G58" s="22">
        <v>2702</v>
      </c>
      <c r="H58" s="22">
        <v>2758.4</v>
      </c>
      <c r="I58" s="22">
        <v>2754.2</v>
      </c>
      <c r="J58" s="22">
        <v>2735.6</v>
      </c>
      <c r="K58" s="15">
        <v>2725.3</v>
      </c>
      <c r="L58" s="15">
        <v>2719.2</v>
      </c>
      <c r="M58" s="16">
        <v>2757</v>
      </c>
      <c r="N58">
        <v>2771.2</v>
      </c>
      <c r="O58">
        <v>2814</v>
      </c>
      <c r="P58">
        <v>2878.4</v>
      </c>
      <c r="Q58">
        <v>2947.3</v>
      </c>
      <c r="R58">
        <v>2990.7</v>
      </c>
      <c r="T58"/>
    </row>
    <row r="59" spans="1:20">
      <c r="A59" s="3" t="s">
        <v>915</v>
      </c>
      <c r="B59" s="3" t="s">
        <v>53</v>
      </c>
      <c r="C59" s="113"/>
      <c r="D59" s="113"/>
      <c r="E59" s="22">
        <v>189</v>
      </c>
      <c r="F59" s="22">
        <v>192</v>
      </c>
      <c r="G59" s="22">
        <v>190</v>
      </c>
      <c r="H59" s="22">
        <v>188</v>
      </c>
      <c r="I59" s="22">
        <v>190</v>
      </c>
      <c r="J59" s="22">
        <v>192</v>
      </c>
      <c r="K59" s="11">
        <v>194</v>
      </c>
      <c r="L59" s="11">
        <v>193</v>
      </c>
      <c r="M59" s="11">
        <v>195</v>
      </c>
      <c r="N59">
        <v>197</v>
      </c>
      <c r="O59">
        <v>197</v>
      </c>
      <c r="P59">
        <v>195</v>
      </c>
      <c r="Q59">
        <v>199</v>
      </c>
      <c r="R59">
        <v>199</v>
      </c>
      <c r="T59"/>
    </row>
    <row r="60" spans="1:20">
      <c r="A60" s="3"/>
      <c r="B60" s="3" t="s">
        <v>54</v>
      </c>
      <c r="C60" s="113"/>
      <c r="D60" s="113"/>
      <c r="E60" s="22">
        <v>0.5</v>
      </c>
      <c r="F60" s="22">
        <v>0.5</v>
      </c>
      <c r="G60" s="22">
        <v>0.5</v>
      </c>
      <c r="H60" s="22">
        <v>0.5</v>
      </c>
      <c r="I60" s="22">
        <v>0.5</v>
      </c>
      <c r="J60" s="22">
        <v>0.5</v>
      </c>
      <c r="K60" s="8">
        <v>0.5</v>
      </c>
      <c r="L60" s="8">
        <v>0.5</v>
      </c>
      <c r="M60" s="8">
        <v>2</v>
      </c>
      <c r="N60" s="5">
        <v>0</v>
      </c>
      <c r="O60" s="5">
        <v>0</v>
      </c>
      <c r="P60" s="5">
        <v>0</v>
      </c>
      <c r="Q60" s="5">
        <v>0</v>
      </c>
      <c r="R60" s="5">
        <v>0</v>
      </c>
      <c r="T60"/>
    </row>
    <row r="61" spans="1:20">
      <c r="A61" s="3"/>
      <c r="B61" s="3" t="s">
        <v>823</v>
      </c>
      <c r="C61" s="113"/>
      <c r="D61" s="113"/>
      <c r="E61" s="22">
        <v>6</v>
      </c>
      <c r="F61" s="22">
        <v>0</v>
      </c>
      <c r="G61" s="22">
        <v>0</v>
      </c>
      <c r="H61" s="22">
        <v>0</v>
      </c>
      <c r="I61" s="22">
        <v>0</v>
      </c>
      <c r="J61" s="22">
        <v>0</v>
      </c>
      <c r="K61" s="8"/>
      <c r="L61" s="8"/>
      <c r="M61" s="8"/>
      <c r="T61"/>
    </row>
    <row r="62" spans="1:20">
      <c r="A62" s="3" t="s">
        <v>916</v>
      </c>
      <c r="B62" s="3" t="s">
        <v>55</v>
      </c>
      <c r="C62" s="113"/>
      <c r="D62" s="113"/>
      <c r="E62" s="22">
        <v>126</v>
      </c>
      <c r="F62" s="22">
        <v>136</v>
      </c>
      <c r="G62" s="22">
        <v>146</v>
      </c>
      <c r="H62" s="22">
        <v>155</v>
      </c>
      <c r="I62" s="22">
        <v>155</v>
      </c>
      <c r="J62" s="22">
        <v>160</v>
      </c>
      <c r="K62" s="8">
        <v>3.3</v>
      </c>
      <c r="L62" s="8">
        <v>3.3</v>
      </c>
      <c r="M62" s="8">
        <v>3.3</v>
      </c>
      <c r="N62">
        <v>3.3</v>
      </c>
      <c r="O62">
        <v>3.3</v>
      </c>
      <c r="P62">
        <v>3.3</v>
      </c>
      <c r="Q62">
        <v>3.3</v>
      </c>
      <c r="R62">
        <v>3.3</v>
      </c>
      <c r="T62"/>
    </row>
    <row r="63" spans="1:20">
      <c r="A63" s="3"/>
      <c r="B63" s="3" t="s">
        <v>98</v>
      </c>
      <c r="C63" s="113"/>
      <c r="D63" s="113"/>
      <c r="E63" s="22">
        <v>42.9</v>
      </c>
      <c r="F63" s="22">
        <v>48.4</v>
      </c>
      <c r="G63" s="22">
        <v>48.4</v>
      </c>
      <c r="H63" s="22">
        <v>0</v>
      </c>
      <c r="I63" s="22">
        <v>0</v>
      </c>
      <c r="J63" s="22">
        <v>0</v>
      </c>
      <c r="K63" s="8"/>
      <c r="L63" s="8"/>
      <c r="M63" s="8"/>
      <c r="N63"/>
      <c r="O63"/>
      <c r="P63"/>
      <c r="Q63"/>
      <c r="R63"/>
      <c r="T63"/>
    </row>
    <row r="64" spans="1:20">
      <c r="A64" s="3" t="s">
        <v>917</v>
      </c>
      <c r="B64" s="3" t="s">
        <v>56</v>
      </c>
      <c r="C64" s="113"/>
      <c r="D64" s="113"/>
      <c r="E64" s="22">
        <v>55.6</v>
      </c>
      <c r="F64" s="22">
        <v>58</v>
      </c>
      <c r="G64" s="22">
        <v>57.6</v>
      </c>
      <c r="H64" s="22">
        <v>63</v>
      </c>
      <c r="I64" s="22">
        <v>62</v>
      </c>
      <c r="J64" s="22">
        <v>64</v>
      </c>
      <c r="K64" s="9">
        <v>66</v>
      </c>
      <c r="L64" s="9">
        <v>68</v>
      </c>
      <c r="M64" s="9">
        <v>68</v>
      </c>
      <c r="N64">
        <v>69</v>
      </c>
      <c r="O64">
        <v>69</v>
      </c>
      <c r="P64">
        <v>69</v>
      </c>
      <c r="Q64">
        <v>69.5</v>
      </c>
      <c r="R64">
        <v>69.5</v>
      </c>
      <c r="T64"/>
    </row>
    <row r="65" spans="1:20">
      <c r="A65" s="3" t="s">
        <v>918</v>
      </c>
      <c r="B65" s="3" t="s">
        <v>57</v>
      </c>
      <c r="C65" s="113"/>
      <c r="D65" s="113"/>
      <c r="E65" s="22">
        <v>127.2</v>
      </c>
      <c r="F65" s="22">
        <v>135.19999999999999</v>
      </c>
      <c r="G65" s="22">
        <v>141.19999999999999</v>
      </c>
      <c r="H65" s="22">
        <v>147.19999999999999</v>
      </c>
      <c r="I65" s="22">
        <v>145.69999999999999</v>
      </c>
      <c r="J65" s="22">
        <v>145.69999999999999</v>
      </c>
      <c r="K65" s="8">
        <v>145.69999999999999</v>
      </c>
      <c r="L65" s="8">
        <v>151.69999999999999</v>
      </c>
      <c r="M65" s="8">
        <v>151.69999999999999</v>
      </c>
      <c r="N65">
        <v>157.69999999999999</v>
      </c>
      <c r="O65">
        <v>157.69999999999999</v>
      </c>
      <c r="P65">
        <v>157.69999999999999</v>
      </c>
      <c r="Q65">
        <v>156.69999999999999</v>
      </c>
      <c r="R65">
        <v>172</v>
      </c>
      <c r="T65"/>
    </row>
    <row r="66" spans="1:20">
      <c r="A66" s="3"/>
      <c r="B66" s="3" t="s">
        <v>58</v>
      </c>
      <c r="C66" s="113"/>
      <c r="D66" s="113"/>
      <c r="E66" s="22">
        <v>9</v>
      </c>
      <c r="F66" s="22">
        <v>9</v>
      </c>
      <c r="G66" s="22">
        <v>4.5</v>
      </c>
      <c r="H66" s="22">
        <v>4.5</v>
      </c>
      <c r="I66" s="22">
        <v>4.5</v>
      </c>
      <c r="J66" s="22">
        <v>4.5</v>
      </c>
      <c r="K66" s="8">
        <v>4.5</v>
      </c>
      <c r="L66" s="8">
        <v>4.5</v>
      </c>
      <c r="M66" s="8">
        <v>4.5</v>
      </c>
      <c r="N66" s="5">
        <v>0</v>
      </c>
      <c r="O66" s="5">
        <v>0</v>
      </c>
      <c r="P66" s="5">
        <v>0</v>
      </c>
      <c r="Q66" s="5">
        <v>0</v>
      </c>
      <c r="R66" s="5">
        <v>0</v>
      </c>
      <c r="T66"/>
    </row>
    <row r="67" spans="1:20">
      <c r="A67" s="3" t="s">
        <v>919</v>
      </c>
      <c r="B67" s="3" t="s">
        <v>59</v>
      </c>
      <c r="C67" s="113"/>
      <c r="D67" s="113"/>
      <c r="E67" s="22">
        <v>357.3</v>
      </c>
      <c r="F67" s="22">
        <v>331.4</v>
      </c>
      <c r="G67" s="22">
        <v>324.10000000000002</v>
      </c>
      <c r="H67" s="22">
        <v>317.7</v>
      </c>
      <c r="I67" s="22">
        <v>326</v>
      </c>
      <c r="J67" s="22">
        <v>327.39999999999998</v>
      </c>
      <c r="K67" s="8">
        <v>322.5</v>
      </c>
      <c r="L67" s="8">
        <v>320.60000000000002</v>
      </c>
      <c r="M67" s="8">
        <v>326.39999999999998</v>
      </c>
      <c r="N67">
        <v>325</v>
      </c>
      <c r="O67">
        <v>325</v>
      </c>
      <c r="P67">
        <v>324</v>
      </c>
      <c r="Q67">
        <v>331.9</v>
      </c>
      <c r="R67">
        <v>331.9</v>
      </c>
      <c r="T67"/>
    </row>
    <row r="68" spans="1:20">
      <c r="A68" s="3" t="s">
        <v>920</v>
      </c>
      <c r="B68" s="3" t="s">
        <v>60</v>
      </c>
      <c r="C68" s="113"/>
      <c r="D68" s="113"/>
      <c r="E68" s="22">
        <v>10</v>
      </c>
      <c r="F68" s="22">
        <v>10</v>
      </c>
      <c r="G68" s="22">
        <v>10</v>
      </c>
      <c r="H68" s="22">
        <v>10</v>
      </c>
      <c r="I68" s="22">
        <v>10</v>
      </c>
      <c r="J68" s="22">
        <v>9</v>
      </c>
      <c r="K68" s="8">
        <v>9</v>
      </c>
      <c r="L68" s="8">
        <v>9</v>
      </c>
      <c r="M68" s="8">
        <v>9</v>
      </c>
      <c r="N68">
        <v>9</v>
      </c>
      <c r="O68">
        <v>9</v>
      </c>
      <c r="P68">
        <v>5.5</v>
      </c>
      <c r="Q68">
        <v>5</v>
      </c>
      <c r="R68">
        <v>5</v>
      </c>
      <c r="T68"/>
    </row>
    <row r="69" spans="1:20">
      <c r="A69" s="3" t="s">
        <v>921</v>
      </c>
      <c r="B69" s="3" t="s">
        <v>61</v>
      </c>
      <c r="C69" s="113"/>
      <c r="D69" s="113"/>
      <c r="E69" s="22">
        <v>144.69999999999999</v>
      </c>
      <c r="F69" s="22">
        <v>153.9</v>
      </c>
      <c r="G69" s="22">
        <v>167.3</v>
      </c>
      <c r="H69" s="22">
        <v>173.6</v>
      </c>
      <c r="I69" s="22">
        <v>233.9</v>
      </c>
      <c r="J69" s="22">
        <v>279.89999999999998</v>
      </c>
      <c r="K69" s="8">
        <v>288.39999999999998</v>
      </c>
      <c r="L69" s="8">
        <v>309.39999999999998</v>
      </c>
      <c r="M69" s="8">
        <v>278.39999999999998</v>
      </c>
      <c r="N69">
        <v>222.4</v>
      </c>
      <c r="O69">
        <v>195</v>
      </c>
      <c r="P69">
        <v>204.2</v>
      </c>
      <c r="Q69">
        <v>225.8</v>
      </c>
      <c r="R69">
        <v>225.8</v>
      </c>
      <c r="T69"/>
    </row>
    <row r="70" spans="1:20">
      <c r="A70" s="3" t="s">
        <v>922</v>
      </c>
      <c r="B70" s="3" t="s">
        <v>62</v>
      </c>
      <c r="C70" s="113"/>
      <c r="D70" s="113"/>
      <c r="E70" s="22">
        <v>312.5</v>
      </c>
      <c r="F70" s="22">
        <v>322.5</v>
      </c>
      <c r="G70" s="22">
        <v>332.5</v>
      </c>
      <c r="H70" s="22">
        <v>338</v>
      </c>
      <c r="I70" s="22">
        <v>337</v>
      </c>
      <c r="J70" s="22">
        <v>338</v>
      </c>
      <c r="K70" s="11">
        <v>335</v>
      </c>
      <c r="L70" s="11">
        <v>338</v>
      </c>
      <c r="M70" s="8">
        <v>335.5</v>
      </c>
      <c r="N70">
        <v>324</v>
      </c>
      <c r="O70">
        <v>318</v>
      </c>
      <c r="P70">
        <v>322</v>
      </c>
      <c r="Q70">
        <v>328</v>
      </c>
      <c r="R70">
        <v>328</v>
      </c>
      <c r="T70"/>
    </row>
    <row r="71" spans="1:20">
      <c r="A71" s="3" t="s">
        <v>923</v>
      </c>
      <c r="B71" s="3" t="s">
        <v>63</v>
      </c>
      <c r="C71" s="113"/>
      <c r="D71" s="113"/>
      <c r="E71" s="22">
        <v>197.5</v>
      </c>
      <c r="F71" s="22">
        <v>200</v>
      </c>
      <c r="G71" s="22">
        <v>199.5</v>
      </c>
      <c r="H71" s="22">
        <v>199.5</v>
      </c>
      <c r="I71" s="22">
        <v>196</v>
      </c>
      <c r="J71" s="22">
        <v>194</v>
      </c>
      <c r="K71" s="11">
        <v>193</v>
      </c>
      <c r="L71" s="11">
        <v>194</v>
      </c>
      <c r="M71" s="8">
        <v>196.5</v>
      </c>
      <c r="N71">
        <v>205.5</v>
      </c>
      <c r="O71">
        <v>207.5</v>
      </c>
      <c r="P71">
        <v>210.5</v>
      </c>
      <c r="Q71">
        <v>218</v>
      </c>
      <c r="R71">
        <v>218</v>
      </c>
      <c r="T71"/>
    </row>
    <row r="72" spans="1:20">
      <c r="A72" s="3" t="s">
        <v>924</v>
      </c>
      <c r="B72" s="3" t="s">
        <v>8</v>
      </c>
      <c r="C72" s="113"/>
      <c r="D72" s="113"/>
      <c r="E72" s="22">
        <v>227.5</v>
      </c>
      <c r="F72" s="22">
        <v>225.5</v>
      </c>
      <c r="G72" s="22">
        <v>236.5</v>
      </c>
      <c r="H72" s="22">
        <v>232.5</v>
      </c>
      <c r="I72" s="22">
        <v>234.5</v>
      </c>
      <c r="J72" s="22">
        <v>233.5</v>
      </c>
      <c r="K72" s="8">
        <v>232.5</v>
      </c>
      <c r="L72" s="8">
        <v>233.5</v>
      </c>
      <c r="M72" s="8">
        <v>237.5</v>
      </c>
      <c r="N72">
        <v>239</v>
      </c>
      <c r="O72">
        <v>236</v>
      </c>
      <c r="P72">
        <v>238</v>
      </c>
      <c r="Q72">
        <v>237</v>
      </c>
      <c r="R72">
        <v>237</v>
      </c>
      <c r="T72"/>
    </row>
    <row r="73" spans="1:20">
      <c r="A73" s="3" t="s">
        <v>925</v>
      </c>
      <c r="B73" s="3" t="s">
        <v>64</v>
      </c>
      <c r="C73" s="113"/>
      <c r="D73" s="113"/>
      <c r="E73" s="22">
        <v>13.5</v>
      </c>
      <c r="F73" s="22">
        <v>15</v>
      </c>
      <c r="G73" s="22">
        <v>15.5</v>
      </c>
      <c r="H73" s="22">
        <v>15.5</v>
      </c>
      <c r="I73" s="22">
        <v>15.5</v>
      </c>
      <c r="J73" s="22">
        <v>15.5</v>
      </c>
      <c r="K73" s="8">
        <v>15.5</v>
      </c>
      <c r="L73" s="8">
        <v>15.5</v>
      </c>
      <c r="M73" s="8">
        <v>15.5</v>
      </c>
      <c r="N73">
        <v>14.5</v>
      </c>
      <c r="O73">
        <v>14.5</v>
      </c>
      <c r="P73">
        <v>14.5</v>
      </c>
      <c r="Q73">
        <v>14.5</v>
      </c>
      <c r="R73">
        <v>14.5</v>
      </c>
      <c r="T73"/>
    </row>
    <row r="74" spans="1:20">
      <c r="A74" s="3"/>
      <c r="B74" s="3" t="s">
        <v>824</v>
      </c>
      <c r="C74" s="113"/>
      <c r="D74" s="113"/>
      <c r="E74" s="22">
        <v>4</v>
      </c>
      <c r="F74" s="22">
        <v>5</v>
      </c>
      <c r="G74" s="22">
        <v>0</v>
      </c>
      <c r="H74" s="22">
        <v>0</v>
      </c>
      <c r="I74" s="22">
        <v>0</v>
      </c>
      <c r="J74" s="22">
        <v>0</v>
      </c>
      <c r="K74" s="8"/>
      <c r="L74" s="8"/>
      <c r="M74" s="8"/>
      <c r="N74"/>
      <c r="O74"/>
      <c r="P74"/>
      <c r="Q74"/>
      <c r="R74"/>
      <c r="T74"/>
    </row>
    <row r="75" spans="1:20">
      <c r="A75" s="3" t="s">
        <v>926</v>
      </c>
      <c r="B75" s="3" t="s">
        <v>65</v>
      </c>
      <c r="C75" s="113"/>
      <c r="D75" s="113"/>
      <c r="E75" s="22">
        <v>173.8</v>
      </c>
      <c r="F75" s="22">
        <v>145</v>
      </c>
      <c r="G75" s="22">
        <v>75</v>
      </c>
      <c r="H75" s="22">
        <v>31.2</v>
      </c>
      <c r="I75" s="22">
        <v>106.3</v>
      </c>
      <c r="J75" s="22">
        <v>146.9</v>
      </c>
      <c r="K75" s="11">
        <v>150</v>
      </c>
      <c r="L75" s="8">
        <v>184.5</v>
      </c>
      <c r="M75" s="8">
        <v>168.5</v>
      </c>
      <c r="N75">
        <v>117.6</v>
      </c>
      <c r="O75">
        <v>175.1</v>
      </c>
      <c r="P75">
        <v>183.1</v>
      </c>
      <c r="Q75">
        <v>200.1</v>
      </c>
      <c r="R75">
        <v>168</v>
      </c>
      <c r="T75"/>
    </row>
    <row r="76" spans="1:20">
      <c r="A76" s="3" t="s">
        <v>927</v>
      </c>
      <c r="B76" s="3" t="s">
        <v>66</v>
      </c>
      <c r="C76" s="113"/>
      <c r="D76" s="113"/>
      <c r="E76" s="22">
        <v>85</v>
      </c>
      <c r="F76" s="22">
        <v>89</v>
      </c>
      <c r="G76" s="22">
        <v>90</v>
      </c>
      <c r="H76" s="22">
        <v>95</v>
      </c>
      <c r="I76" s="22">
        <v>96</v>
      </c>
      <c r="J76" s="22">
        <v>96</v>
      </c>
      <c r="K76" s="9">
        <v>98</v>
      </c>
      <c r="L76" s="9">
        <v>98</v>
      </c>
      <c r="M76" s="9">
        <v>98</v>
      </c>
      <c r="N76">
        <v>92</v>
      </c>
      <c r="O76">
        <v>90</v>
      </c>
      <c r="P76">
        <v>90</v>
      </c>
      <c r="Q76">
        <v>90</v>
      </c>
      <c r="R76">
        <v>90</v>
      </c>
      <c r="T76"/>
    </row>
    <row r="77" spans="1:20">
      <c r="A77" s="3" t="s">
        <v>928</v>
      </c>
      <c r="B77" s="3" t="s">
        <v>67</v>
      </c>
      <c r="C77" s="113"/>
      <c r="D77" s="113"/>
      <c r="E77" s="22">
        <v>50.8</v>
      </c>
      <c r="F77" s="22">
        <v>59.8</v>
      </c>
      <c r="G77" s="22">
        <v>54.2</v>
      </c>
      <c r="H77" s="22">
        <v>56.1</v>
      </c>
      <c r="I77" s="22">
        <v>56.2</v>
      </c>
      <c r="J77" s="22">
        <v>57.7</v>
      </c>
      <c r="K77" s="8">
        <v>63.7</v>
      </c>
      <c r="L77" s="9">
        <v>66</v>
      </c>
      <c r="M77" s="8">
        <v>64.7</v>
      </c>
      <c r="N77">
        <v>67</v>
      </c>
      <c r="O77">
        <v>67</v>
      </c>
      <c r="P77">
        <v>67.5</v>
      </c>
      <c r="Q77">
        <v>68</v>
      </c>
      <c r="R77">
        <v>68</v>
      </c>
      <c r="T77"/>
    </row>
    <row r="78" spans="1:20">
      <c r="A78" s="3" t="s">
        <v>929</v>
      </c>
      <c r="B78" s="3" t="s">
        <v>68</v>
      </c>
      <c r="C78" s="113"/>
      <c r="D78" s="113"/>
      <c r="E78" s="22">
        <v>189.7</v>
      </c>
      <c r="F78" s="22">
        <v>202.7</v>
      </c>
      <c r="G78" s="22">
        <v>206.1</v>
      </c>
      <c r="H78" s="22">
        <v>217.2</v>
      </c>
      <c r="I78" s="22">
        <v>220.1</v>
      </c>
      <c r="J78" s="22">
        <v>212.3</v>
      </c>
      <c r="K78" s="8">
        <v>222.7</v>
      </c>
      <c r="L78" s="8">
        <v>222.4</v>
      </c>
      <c r="M78" s="8">
        <v>209.3</v>
      </c>
      <c r="N78">
        <v>207.8</v>
      </c>
      <c r="O78">
        <v>190.8</v>
      </c>
      <c r="P78">
        <v>192.7</v>
      </c>
      <c r="Q78">
        <v>186.7</v>
      </c>
      <c r="R78">
        <v>186.7</v>
      </c>
      <c r="T78"/>
    </row>
    <row r="79" spans="1:20">
      <c r="A79" s="3" t="s">
        <v>930</v>
      </c>
      <c r="B79" s="3" t="s">
        <v>69</v>
      </c>
      <c r="C79" s="113"/>
      <c r="D79" s="113"/>
      <c r="E79" s="22">
        <v>308.10000000000002</v>
      </c>
      <c r="F79" s="22">
        <v>336.5</v>
      </c>
      <c r="G79" s="22">
        <v>372.2</v>
      </c>
      <c r="H79" s="22">
        <v>430</v>
      </c>
      <c r="I79" s="22">
        <v>74</v>
      </c>
      <c r="J79" s="22">
        <v>75</v>
      </c>
      <c r="K79" s="8">
        <v>73.5</v>
      </c>
      <c r="L79" s="9">
        <v>78</v>
      </c>
      <c r="M79" s="9">
        <v>82</v>
      </c>
      <c r="N79">
        <v>84.5</v>
      </c>
      <c r="O79">
        <v>88.5</v>
      </c>
      <c r="P79">
        <v>89</v>
      </c>
      <c r="Q79">
        <v>87.5</v>
      </c>
      <c r="R79">
        <v>87.5</v>
      </c>
      <c r="T79"/>
    </row>
    <row r="80" spans="1:20">
      <c r="A80" s="3" t="s">
        <v>931</v>
      </c>
      <c r="B80" s="3" t="s">
        <v>70</v>
      </c>
      <c r="C80" s="113"/>
      <c r="D80" s="113"/>
      <c r="E80" s="22">
        <v>5.5</v>
      </c>
      <c r="F80" s="22">
        <v>5.5</v>
      </c>
      <c r="G80" s="22">
        <v>5.5</v>
      </c>
      <c r="H80" s="22">
        <v>6.2</v>
      </c>
      <c r="I80" s="22">
        <v>6.5</v>
      </c>
      <c r="J80" s="22">
        <v>6.5</v>
      </c>
      <c r="K80" s="8">
        <v>6.5</v>
      </c>
      <c r="L80" s="8">
        <v>6.5</v>
      </c>
      <c r="M80" s="8">
        <v>6.5</v>
      </c>
      <c r="N80">
        <v>6.5</v>
      </c>
      <c r="O80">
        <v>6.5</v>
      </c>
      <c r="P80">
        <v>4</v>
      </c>
      <c r="Q80">
        <v>4</v>
      </c>
      <c r="R80">
        <v>4</v>
      </c>
      <c r="T80"/>
    </row>
    <row r="81" spans="1:20">
      <c r="A81" s="3" t="s">
        <v>932</v>
      </c>
      <c r="B81" s="3" t="s">
        <v>71</v>
      </c>
      <c r="C81" s="113"/>
      <c r="D81" s="113"/>
      <c r="E81" s="22">
        <v>15</v>
      </c>
      <c r="F81" s="22">
        <v>15</v>
      </c>
      <c r="G81" s="22">
        <v>15</v>
      </c>
      <c r="H81" s="22">
        <v>15</v>
      </c>
      <c r="I81" s="22">
        <v>15</v>
      </c>
      <c r="J81" s="22">
        <v>15</v>
      </c>
      <c r="K81" s="12">
        <v>16</v>
      </c>
      <c r="L81" s="12">
        <v>16</v>
      </c>
      <c r="M81" s="12">
        <v>16</v>
      </c>
      <c r="N81">
        <v>16</v>
      </c>
      <c r="O81">
        <v>16</v>
      </c>
      <c r="P81">
        <v>16</v>
      </c>
      <c r="Q81">
        <v>15</v>
      </c>
      <c r="R81">
        <v>15</v>
      </c>
      <c r="T81"/>
    </row>
    <row r="82" spans="1:20">
      <c r="A82" s="3" t="s">
        <v>933</v>
      </c>
      <c r="B82" s="28" t="s">
        <v>79</v>
      </c>
      <c r="C82" s="113"/>
      <c r="D82" s="113"/>
      <c r="E82" s="24">
        <f t="shared" ref="E82:M82" si="11">SUBTOTAL(9,E83:E88)</f>
        <v>1794</v>
      </c>
      <c r="F82" s="24">
        <f t="shared" si="11"/>
        <v>1807.2</v>
      </c>
      <c r="G82" s="24">
        <f t="shared" si="11"/>
        <v>1810</v>
      </c>
      <c r="H82" s="24">
        <f t="shared" si="11"/>
        <v>1851.8999999999999</v>
      </c>
      <c r="I82" s="24">
        <f t="shared" si="11"/>
        <v>2030.5</v>
      </c>
      <c r="J82" s="24">
        <f t="shared" si="11"/>
        <v>2053.3000000000002</v>
      </c>
      <c r="K82" s="24">
        <f t="shared" si="11"/>
        <v>2085.5</v>
      </c>
      <c r="L82" s="24">
        <f t="shared" si="11"/>
        <v>2177.3000000000002</v>
      </c>
      <c r="M82" s="127">
        <f t="shared" si="11"/>
        <v>2157.1</v>
      </c>
      <c r="N82" s="127">
        <f t="shared" ref="N82" si="12">SUBTOTAL(9,N83:N88)</f>
        <v>2255.9</v>
      </c>
      <c r="O82" s="127">
        <f t="shared" ref="O82" si="13">SUBTOTAL(9,O83:O88)</f>
        <v>2338.1999999999998</v>
      </c>
      <c r="P82" s="127">
        <f t="shared" ref="P82" si="14">SUBTOTAL(9,P83:P88)</f>
        <v>2452</v>
      </c>
      <c r="Q82" s="127">
        <f t="shared" ref="Q82" si="15">SUBTOTAL(9,Q83:Q88)</f>
        <v>2552.4</v>
      </c>
      <c r="R82" s="127">
        <f t="shared" ref="R82" si="16">SUBTOTAL(9,R83:R88)</f>
        <v>2599.4</v>
      </c>
      <c r="T82"/>
    </row>
    <row r="83" spans="1:20">
      <c r="A83" s="3" t="s">
        <v>934</v>
      </c>
      <c r="B83" s="3" t="s">
        <v>73</v>
      </c>
      <c r="C83" s="113"/>
      <c r="D83" s="113"/>
      <c r="E83" s="22">
        <v>291.5</v>
      </c>
      <c r="F83" s="22">
        <v>284</v>
      </c>
      <c r="G83" s="22">
        <v>291</v>
      </c>
      <c r="H83" s="22">
        <v>347</v>
      </c>
      <c r="I83" s="22">
        <v>373</v>
      </c>
      <c r="J83" s="22">
        <v>378.5</v>
      </c>
      <c r="K83" s="8">
        <v>394.5</v>
      </c>
      <c r="L83" s="8">
        <v>429.5</v>
      </c>
      <c r="M83" s="8">
        <v>454.5</v>
      </c>
      <c r="N83">
        <v>475.5</v>
      </c>
      <c r="O83">
        <v>472</v>
      </c>
      <c r="P83">
        <v>544</v>
      </c>
      <c r="Q83">
        <v>597</v>
      </c>
      <c r="R83">
        <v>597</v>
      </c>
      <c r="T83"/>
    </row>
    <row r="84" spans="1:20">
      <c r="A84" s="3" t="s">
        <v>935</v>
      </c>
      <c r="B84" s="3" t="s">
        <v>74</v>
      </c>
      <c r="C84" s="113"/>
      <c r="D84" s="113"/>
      <c r="E84" s="22">
        <v>364.5</v>
      </c>
      <c r="F84" s="22">
        <v>356.2</v>
      </c>
      <c r="G84" s="22">
        <v>368</v>
      </c>
      <c r="H84" s="22">
        <v>350.6</v>
      </c>
      <c r="I84" s="22">
        <v>353.5</v>
      </c>
      <c r="J84" s="22">
        <v>354.8</v>
      </c>
      <c r="K84" s="11">
        <v>348</v>
      </c>
      <c r="L84" s="8">
        <v>346.8</v>
      </c>
      <c r="M84" s="8">
        <v>291.60000000000002</v>
      </c>
      <c r="N84">
        <v>294.89999999999998</v>
      </c>
      <c r="O84">
        <v>311.2</v>
      </c>
      <c r="P84">
        <v>321</v>
      </c>
      <c r="Q84">
        <v>322.39999999999998</v>
      </c>
      <c r="R84">
        <v>340.4</v>
      </c>
      <c r="T84"/>
    </row>
    <row r="85" spans="1:20">
      <c r="A85" s="3" t="s">
        <v>936</v>
      </c>
      <c r="B85" s="3" t="s">
        <v>75</v>
      </c>
      <c r="C85" s="113"/>
      <c r="D85" s="113"/>
      <c r="E85" s="22">
        <v>982</v>
      </c>
      <c r="F85" s="22">
        <v>1058</v>
      </c>
      <c r="G85" s="22">
        <v>1049</v>
      </c>
      <c r="H85" s="22">
        <v>1106</v>
      </c>
      <c r="I85" s="22">
        <v>1233</v>
      </c>
      <c r="J85" s="22">
        <v>1251</v>
      </c>
      <c r="K85" s="16">
        <v>1268</v>
      </c>
      <c r="L85" s="16">
        <v>1319</v>
      </c>
      <c r="M85" s="16">
        <v>1336</v>
      </c>
      <c r="N85">
        <v>1427</v>
      </c>
      <c r="O85">
        <v>1490</v>
      </c>
      <c r="P85">
        <v>1506</v>
      </c>
      <c r="Q85">
        <v>1567</v>
      </c>
      <c r="R85">
        <v>1596</v>
      </c>
      <c r="T85"/>
    </row>
    <row r="86" spans="1:20">
      <c r="A86" s="3" t="s">
        <v>937</v>
      </c>
      <c r="B86" s="3" t="s">
        <v>76</v>
      </c>
      <c r="C86" s="113"/>
      <c r="D86" s="113"/>
      <c r="E86" s="22"/>
      <c r="F86" s="22"/>
      <c r="G86" s="22"/>
      <c r="H86" s="22">
        <v>0</v>
      </c>
      <c r="I86" s="22">
        <v>0</v>
      </c>
      <c r="J86" s="22">
        <v>0</v>
      </c>
      <c r="K86" s="8">
        <v>6</v>
      </c>
      <c r="L86" s="9">
        <v>12</v>
      </c>
      <c r="M86" s="9">
        <v>15</v>
      </c>
      <c r="N86">
        <v>11</v>
      </c>
      <c r="O86">
        <v>11</v>
      </c>
      <c r="P86">
        <v>11</v>
      </c>
      <c r="Q86">
        <v>11</v>
      </c>
      <c r="R86">
        <v>11</v>
      </c>
      <c r="T86"/>
    </row>
    <row r="87" spans="1:20">
      <c r="A87" s="3" t="s">
        <v>938</v>
      </c>
      <c r="B87" s="3" t="s">
        <v>77</v>
      </c>
      <c r="C87" s="113"/>
      <c r="D87" s="113"/>
      <c r="E87" s="22">
        <v>131</v>
      </c>
      <c r="F87" s="22">
        <v>84</v>
      </c>
      <c r="G87" s="22">
        <v>83</v>
      </c>
      <c r="H87" s="22">
        <v>38</v>
      </c>
      <c r="I87" s="22">
        <v>38</v>
      </c>
      <c r="J87" s="22">
        <v>38</v>
      </c>
      <c r="K87" s="9">
        <v>38</v>
      </c>
      <c r="L87" s="9">
        <v>38</v>
      </c>
      <c r="M87" s="9">
        <v>18</v>
      </c>
      <c r="N87">
        <v>16</v>
      </c>
      <c r="O87">
        <v>12</v>
      </c>
      <c r="P87">
        <v>13</v>
      </c>
      <c r="Q87">
        <v>13</v>
      </c>
      <c r="R87">
        <v>13</v>
      </c>
      <c r="T87"/>
    </row>
    <row r="88" spans="1:20">
      <c r="A88" s="3" t="s">
        <v>939</v>
      </c>
      <c r="B88" s="3" t="s">
        <v>78</v>
      </c>
      <c r="C88" s="113"/>
      <c r="D88" s="113"/>
      <c r="E88" s="22">
        <v>25</v>
      </c>
      <c r="F88" s="22">
        <v>25</v>
      </c>
      <c r="G88" s="22">
        <v>19</v>
      </c>
      <c r="H88" s="22">
        <v>10.3</v>
      </c>
      <c r="I88" s="22">
        <v>33</v>
      </c>
      <c r="J88" s="22">
        <v>31</v>
      </c>
      <c r="K88" s="12">
        <v>31</v>
      </c>
      <c r="L88" s="12">
        <v>32</v>
      </c>
      <c r="M88" s="12">
        <v>42</v>
      </c>
      <c r="N88">
        <v>31.5</v>
      </c>
      <c r="O88">
        <v>42</v>
      </c>
      <c r="P88">
        <v>57</v>
      </c>
      <c r="Q88">
        <v>42</v>
      </c>
      <c r="R88">
        <v>42</v>
      </c>
      <c r="T88"/>
    </row>
    <row r="89" spans="1:20">
      <c r="A89" s="3" t="s">
        <v>940</v>
      </c>
      <c r="B89" s="28" t="s">
        <v>82</v>
      </c>
      <c r="C89" s="113"/>
      <c r="D89" s="113"/>
      <c r="E89" s="24">
        <f t="shared" ref="E89:R89" si="17">SUBTOTAL(9,E90:E91)</f>
        <v>293</v>
      </c>
      <c r="F89" s="24">
        <f t="shared" si="17"/>
        <v>333</v>
      </c>
      <c r="G89" s="24">
        <f t="shared" si="17"/>
        <v>344</v>
      </c>
      <c r="H89" s="24">
        <f t="shared" si="17"/>
        <v>373</v>
      </c>
      <c r="I89" s="24">
        <f t="shared" si="17"/>
        <v>366</v>
      </c>
      <c r="J89" s="24">
        <f t="shared" si="17"/>
        <v>391</v>
      </c>
      <c r="K89" s="24">
        <f t="shared" si="17"/>
        <v>393</v>
      </c>
      <c r="L89" s="24">
        <f t="shared" si="17"/>
        <v>413.5</v>
      </c>
      <c r="M89" s="127">
        <f t="shared" si="17"/>
        <v>422</v>
      </c>
      <c r="N89" s="127">
        <f t="shared" si="17"/>
        <v>423.5</v>
      </c>
      <c r="O89" s="127">
        <f t="shared" si="17"/>
        <v>391.5</v>
      </c>
      <c r="P89" s="127">
        <f t="shared" si="17"/>
        <v>403.5</v>
      </c>
      <c r="Q89" s="127">
        <f t="shared" si="17"/>
        <v>416</v>
      </c>
      <c r="R89" s="127">
        <f t="shared" si="17"/>
        <v>424.5</v>
      </c>
      <c r="T89"/>
    </row>
    <row r="90" spans="1:20">
      <c r="A90" s="3" t="s">
        <v>941</v>
      </c>
      <c r="B90" s="3" t="s">
        <v>80</v>
      </c>
      <c r="C90" s="113"/>
      <c r="D90" s="113"/>
      <c r="E90" s="22">
        <v>191</v>
      </c>
      <c r="F90" s="22">
        <v>230</v>
      </c>
      <c r="G90" s="22">
        <v>247</v>
      </c>
      <c r="H90" s="22">
        <v>255</v>
      </c>
      <c r="I90" s="22">
        <v>256</v>
      </c>
      <c r="J90" s="22">
        <v>264</v>
      </c>
      <c r="K90" s="11">
        <v>268</v>
      </c>
      <c r="L90" s="8">
        <v>275.5</v>
      </c>
      <c r="M90" s="11">
        <v>289</v>
      </c>
      <c r="N90">
        <v>289.5</v>
      </c>
      <c r="O90">
        <v>250.5</v>
      </c>
      <c r="P90">
        <v>266.5</v>
      </c>
      <c r="Q90">
        <v>275</v>
      </c>
      <c r="R90">
        <v>285.5</v>
      </c>
      <c r="T90"/>
    </row>
    <row r="91" spans="1:20">
      <c r="A91" s="3" t="s">
        <v>942</v>
      </c>
      <c r="B91" s="3" t="s">
        <v>81</v>
      </c>
      <c r="C91" s="113"/>
      <c r="D91" s="113"/>
      <c r="E91" s="22">
        <v>102</v>
      </c>
      <c r="F91" s="22">
        <v>103</v>
      </c>
      <c r="G91" s="22">
        <v>97</v>
      </c>
      <c r="H91" s="22">
        <v>118</v>
      </c>
      <c r="I91" s="22">
        <v>110</v>
      </c>
      <c r="J91" s="22">
        <v>127</v>
      </c>
      <c r="K91" s="14">
        <v>125</v>
      </c>
      <c r="L91" s="14">
        <v>138</v>
      </c>
      <c r="M91" s="14">
        <v>133</v>
      </c>
      <c r="N91">
        <v>134</v>
      </c>
      <c r="O91">
        <v>141</v>
      </c>
      <c r="P91">
        <v>137</v>
      </c>
      <c r="Q91">
        <v>141</v>
      </c>
      <c r="R91">
        <v>139</v>
      </c>
      <c r="T91"/>
    </row>
    <row r="92" spans="1:20">
      <c r="A92" s="3" t="s">
        <v>943</v>
      </c>
      <c r="B92" s="28" t="s">
        <v>89</v>
      </c>
      <c r="C92" s="113"/>
      <c r="D92" s="113"/>
      <c r="E92" s="24">
        <f t="shared" ref="E92:R92" si="18">SUBTOTAL(9,E93:E98)</f>
        <v>1407.8</v>
      </c>
      <c r="F92" s="24">
        <f t="shared" si="18"/>
        <v>1416.8</v>
      </c>
      <c r="G92" s="24">
        <f t="shared" si="18"/>
        <v>1413.4</v>
      </c>
      <c r="H92" s="24">
        <f t="shared" si="18"/>
        <v>1409</v>
      </c>
      <c r="I92" s="24">
        <f t="shared" si="18"/>
        <v>1415.5</v>
      </c>
      <c r="J92" s="24">
        <f t="shared" si="18"/>
        <v>1434.8</v>
      </c>
      <c r="K92" s="24">
        <f t="shared" si="18"/>
        <v>1438.1999999999998</v>
      </c>
      <c r="L92" s="24">
        <f t="shared" si="18"/>
        <v>1440.1</v>
      </c>
      <c r="M92" s="127">
        <f t="shared" si="18"/>
        <v>1445.1</v>
      </c>
      <c r="N92" s="127">
        <f t="shared" si="18"/>
        <v>1282.5999999999999</v>
      </c>
      <c r="O92" s="127">
        <f t="shared" si="18"/>
        <v>1253.5999999999999</v>
      </c>
      <c r="P92" s="127">
        <f t="shared" si="18"/>
        <v>1271.0999999999999</v>
      </c>
      <c r="Q92" s="127">
        <f t="shared" si="18"/>
        <v>1311.6</v>
      </c>
      <c r="R92" s="127">
        <f t="shared" si="18"/>
        <v>1325.6</v>
      </c>
      <c r="T92"/>
    </row>
    <row r="93" spans="1:20">
      <c r="A93" s="3" t="s">
        <v>944</v>
      </c>
      <c r="B93" s="3" t="s">
        <v>83</v>
      </c>
      <c r="C93" s="113"/>
      <c r="D93" s="113"/>
      <c r="E93" s="22">
        <v>627.5</v>
      </c>
      <c r="F93" s="22">
        <v>635.5</v>
      </c>
      <c r="G93" s="22">
        <v>638</v>
      </c>
      <c r="H93" s="22">
        <v>651.5</v>
      </c>
      <c r="I93" s="22">
        <v>652</v>
      </c>
      <c r="J93" s="22">
        <v>673.5</v>
      </c>
      <c r="K93" s="17">
        <v>690</v>
      </c>
      <c r="L93" s="13">
        <v>692.5</v>
      </c>
      <c r="M93" s="13">
        <v>697.5</v>
      </c>
      <c r="N93">
        <v>639</v>
      </c>
      <c r="O93">
        <v>656.5</v>
      </c>
      <c r="P93">
        <v>680</v>
      </c>
      <c r="Q93">
        <v>716.5</v>
      </c>
      <c r="R93">
        <v>731</v>
      </c>
      <c r="T93"/>
    </row>
    <row r="94" spans="1:20">
      <c r="A94" s="3" t="s">
        <v>945</v>
      </c>
      <c r="B94" s="3" t="s">
        <v>84</v>
      </c>
      <c r="C94" s="113"/>
      <c r="D94" s="113"/>
      <c r="E94" s="22">
        <v>106</v>
      </c>
      <c r="F94" s="22">
        <v>111</v>
      </c>
      <c r="G94" s="22">
        <v>111.5</v>
      </c>
      <c r="H94" s="22">
        <v>111</v>
      </c>
      <c r="I94" s="22">
        <v>112</v>
      </c>
      <c r="J94" s="22">
        <v>113.5</v>
      </c>
      <c r="K94" s="11">
        <v>113</v>
      </c>
      <c r="L94" s="11">
        <v>113</v>
      </c>
      <c r="M94" s="11">
        <v>114</v>
      </c>
      <c r="N94">
        <v>87.5</v>
      </c>
      <c r="O94">
        <v>81</v>
      </c>
      <c r="P94">
        <v>81.5</v>
      </c>
      <c r="Q94">
        <v>84</v>
      </c>
      <c r="R94">
        <v>83.5</v>
      </c>
      <c r="T94"/>
    </row>
    <row r="95" spans="1:20">
      <c r="A95" s="3" t="s">
        <v>946</v>
      </c>
      <c r="B95" s="3" t="s">
        <v>85</v>
      </c>
      <c r="C95" s="113"/>
      <c r="D95" s="113"/>
      <c r="E95" s="22">
        <v>267.5</v>
      </c>
      <c r="F95" s="22">
        <v>268</v>
      </c>
      <c r="G95" s="22">
        <v>270</v>
      </c>
      <c r="H95" s="22">
        <v>272</v>
      </c>
      <c r="I95" s="22">
        <v>276.5</v>
      </c>
      <c r="J95" s="22">
        <v>283.5</v>
      </c>
      <c r="K95" s="11">
        <v>285</v>
      </c>
      <c r="L95" s="8">
        <v>285.5</v>
      </c>
      <c r="M95" s="11">
        <v>289</v>
      </c>
      <c r="N95">
        <v>247.5</v>
      </c>
      <c r="O95">
        <v>237.5</v>
      </c>
      <c r="P95">
        <v>237</v>
      </c>
      <c r="Q95">
        <v>236.5</v>
      </c>
      <c r="R95">
        <v>236.5</v>
      </c>
      <c r="T95"/>
    </row>
    <row r="96" spans="1:20">
      <c r="A96" s="3" t="s">
        <v>947</v>
      </c>
      <c r="B96" s="3" t="s">
        <v>86</v>
      </c>
      <c r="C96" s="113"/>
      <c r="D96" s="113"/>
      <c r="E96" s="22">
        <v>47.5</v>
      </c>
      <c r="F96" s="22">
        <v>47</v>
      </c>
      <c r="G96" s="22">
        <v>48.5</v>
      </c>
      <c r="H96" s="22">
        <v>47</v>
      </c>
      <c r="I96" s="22">
        <v>46</v>
      </c>
      <c r="J96" s="22">
        <v>46</v>
      </c>
      <c r="K96" s="9">
        <v>41</v>
      </c>
      <c r="L96" s="8">
        <v>39.5</v>
      </c>
      <c r="M96" s="9">
        <v>39</v>
      </c>
      <c r="N96">
        <v>39</v>
      </c>
      <c r="O96">
        <v>34</v>
      </c>
      <c r="P96">
        <v>33.5</v>
      </c>
      <c r="Q96">
        <v>33.5</v>
      </c>
      <c r="R96">
        <v>33.5</v>
      </c>
      <c r="T96"/>
    </row>
    <row r="97" spans="1:20">
      <c r="A97" s="3" t="s">
        <v>948</v>
      </c>
      <c r="B97" s="3" t="s">
        <v>87</v>
      </c>
      <c r="C97" s="113"/>
      <c r="D97" s="113"/>
      <c r="E97" s="22">
        <v>307.8</v>
      </c>
      <c r="F97" s="22">
        <v>293.8</v>
      </c>
      <c r="G97" s="22">
        <v>277.39999999999998</v>
      </c>
      <c r="H97" s="22">
        <v>262</v>
      </c>
      <c r="I97" s="22">
        <v>261.5</v>
      </c>
      <c r="J97" s="22">
        <v>247.3</v>
      </c>
      <c r="K97" s="8">
        <v>227.6</v>
      </c>
      <c r="L97" s="11">
        <v>229</v>
      </c>
      <c r="M97" s="11">
        <v>225</v>
      </c>
      <c r="N97">
        <v>199.5</v>
      </c>
      <c r="O97">
        <v>175.5</v>
      </c>
      <c r="P97">
        <v>174</v>
      </c>
      <c r="Q97">
        <v>160</v>
      </c>
      <c r="R97">
        <v>160</v>
      </c>
      <c r="T97"/>
    </row>
    <row r="98" spans="1:20">
      <c r="A98" s="3" t="s">
        <v>949</v>
      </c>
      <c r="B98" s="3" t="s">
        <v>88</v>
      </c>
      <c r="C98" s="113"/>
      <c r="D98" s="113"/>
      <c r="E98" s="22">
        <v>51.5</v>
      </c>
      <c r="F98" s="22">
        <v>61.5</v>
      </c>
      <c r="G98" s="22">
        <v>68</v>
      </c>
      <c r="H98" s="22">
        <v>65.5</v>
      </c>
      <c r="I98" s="22">
        <v>67.5</v>
      </c>
      <c r="J98" s="22">
        <v>71</v>
      </c>
      <c r="K98" s="10">
        <v>81.599999999999994</v>
      </c>
      <c r="L98" s="10">
        <v>80.599999999999994</v>
      </c>
      <c r="M98" s="10">
        <v>80.599999999999994</v>
      </c>
      <c r="N98">
        <v>70.099999999999994</v>
      </c>
      <c r="O98">
        <v>69.099999999999994</v>
      </c>
      <c r="P98">
        <v>65.099999999999994</v>
      </c>
      <c r="Q98">
        <v>81.099999999999994</v>
      </c>
      <c r="R98">
        <v>81.099999999999994</v>
      </c>
    </row>
    <row r="99" spans="1:20">
      <c r="A99" s="3" t="s">
        <v>950</v>
      </c>
      <c r="B99" s="28" t="s">
        <v>92</v>
      </c>
      <c r="C99" s="113"/>
      <c r="D99" s="113"/>
      <c r="E99" s="24">
        <f t="shared" ref="E99:R99" si="19">SUBTOTAL(9,E100:E101)</f>
        <v>553</v>
      </c>
      <c r="F99" s="24">
        <f t="shared" si="19"/>
        <v>559</v>
      </c>
      <c r="G99" s="24">
        <f t="shared" si="19"/>
        <v>546</v>
      </c>
      <c r="H99" s="24">
        <f t="shared" si="19"/>
        <v>545</v>
      </c>
      <c r="I99" s="24">
        <f t="shared" si="19"/>
        <v>538</v>
      </c>
      <c r="J99" s="24">
        <f t="shared" si="19"/>
        <v>536.5</v>
      </c>
      <c r="K99" s="24">
        <f t="shared" si="19"/>
        <v>544</v>
      </c>
      <c r="L99" s="24">
        <f t="shared" si="19"/>
        <v>547</v>
      </c>
      <c r="M99" s="127">
        <f t="shared" si="19"/>
        <v>547</v>
      </c>
      <c r="N99" s="127">
        <f t="shared" si="19"/>
        <v>541</v>
      </c>
      <c r="O99" s="127">
        <f t="shared" si="19"/>
        <v>504</v>
      </c>
      <c r="P99" s="127">
        <f t="shared" si="19"/>
        <v>502</v>
      </c>
      <c r="Q99" s="127">
        <f t="shared" si="19"/>
        <v>451</v>
      </c>
      <c r="R99" s="127">
        <f t="shared" si="19"/>
        <v>476</v>
      </c>
    </row>
    <row r="100" spans="1:20">
      <c r="A100" s="3" t="s">
        <v>951</v>
      </c>
      <c r="B100" s="3" t="s">
        <v>90</v>
      </c>
      <c r="C100" s="113"/>
      <c r="D100" s="113"/>
      <c r="E100" s="22">
        <v>522</v>
      </c>
      <c r="F100" s="22">
        <v>522</v>
      </c>
      <c r="G100" s="22">
        <v>509</v>
      </c>
      <c r="H100" s="22">
        <v>508</v>
      </c>
      <c r="I100" s="22">
        <v>501</v>
      </c>
      <c r="J100" s="22">
        <v>500.5</v>
      </c>
      <c r="K100" s="11">
        <v>508</v>
      </c>
      <c r="L100" s="11">
        <v>511</v>
      </c>
      <c r="M100" s="11">
        <v>511</v>
      </c>
      <c r="N100">
        <v>506</v>
      </c>
      <c r="O100">
        <v>470</v>
      </c>
      <c r="P100">
        <v>468</v>
      </c>
      <c r="Q100">
        <v>422</v>
      </c>
      <c r="R100">
        <v>447</v>
      </c>
    </row>
    <row r="101" spans="1:20">
      <c r="A101" s="3" t="s">
        <v>952</v>
      </c>
      <c r="B101" s="3" t="s">
        <v>91</v>
      </c>
      <c r="C101" s="113"/>
      <c r="D101" s="113"/>
      <c r="E101" s="22">
        <v>31</v>
      </c>
      <c r="F101" s="22">
        <v>37</v>
      </c>
      <c r="G101" s="22">
        <v>37</v>
      </c>
      <c r="H101" s="22">
        <v>37</v>
      </c>
      <c r="I101" s="22">
        <v>37</v>
      </c>
      <c r="J101" s="22">
        <v>36</v>
      </c>
      <c r="K101" s="12">
        <v>36</v>
      </c>
      <c r="L101" s="12">
        <v>36</v>
      </c>
      <c r="M101" s="12">
        <v>36</v>
      </c>
      <c r="N101">
        <v>35</v>
      </c>
      <c r="O101">
        <v>34</v>
      </c>
      <c r="P101">
        <v>34</v>
      </c>
      <c r="Q101">
        <v>29</v>
      </c>
      <c r="R101">
        <v>29</v>
      </c>
    </row>
    <row r="102" spans="1:20">
      <c r="A102" s="3" t="s">
        <v>953</v>
      </c>
      <c r="B102" s="28" t="s">
        <v>95</v>
      </c>
      <c r="C102" s="113"/>
      <c r="D102" s="113"/>
      <c r="E102" s="24">
        <f t="shared" ref="E102:R102" si="20">SUBTOTAL(9,E103:E105)</f>
        <v>1291.5</v>
      </c>
      <c r="F102" s="24">
        <f t="shared" si="20"/>
        <v>1340</v>
      </c>
      <c r="G102" s="24">
        <f t="shared" si="20"/>
        <v>1368.5</v>
      </c>
      <c r="H102" s="24">
        <f t="shared" si="20"/>
        <v>1384.5</v>
      </c>
      <c r="I102" s="24">
        <f t="shared" si="20"/>
        <v>1401.5</v>
      </c>
      <c r="J102" s="24">
        <f t="shared" si="20"/>
        <v>1421</v>
      </c>
      <c r="K102" s="24">
        <f t="shared" si="20"/>
        <v>1432.5</v>
      </c>
      <c r="L102" s="24">
        <f t="shared" si="20"/>
        <v>1445.5</v>
      </c>
      <c r="M102" s="127">
        <f t="shared" si="20"/>
        <v>1467</v>
      </c>
      <c r="N102" s="127">
        <f t="shared" si="20"/>
        <v>1362.5</v>
      </c>
      <c r="O102" s="127">
        <f t="shared" si="20"/>
        <v>1285.5</v>
      </c>
      <c r="P102" s="127">
        <f t="shared" si="20"/>
        <v>1302</v>
      </c>
      <c r="Q102" s="127">
        <f t="shared" si="20"/>
        <v>1361</v>
      </c>
      <c r="R102" s="127">
        <f t="shared" si="20"/>
        <v>1350</v>
      </c>
    </row>
    <row r="103" spans="1:20">
      <c r="A103" s="3" t="s">
        <v>954</v>
      </c>
      <c r="B103" s="3" t="s">
        <v>9</v>
      </c>
      <c r="C103" s="113"/>
      <c r="D103" s="113"/>
      <c r="E103" s="22">
        <v>1291.5</v>
      </c>
      <c r="F103" s="22">
        <v>1324</v>
      </c>
      <c r="G103" s="22">
        <v>1341.5</v>
      </c>
      <c r="H103" s="22">
        <v>1358.5</v>
      </c>
      <c r="I103" s="22">
        <v>1376.5</v>
      </c>
      <c r="J103" s="22">
        <v>1396</v>
      </c>
      <c r="K103" s="15">
        <v>1407.5</v>
      </c>
      <c r="L103" s="15">
        <v>1421.5</v>
      </c>
      <c r="M103" s="16">
        <v>1443</v>
      </c>
      <c r="N103">
        <v>1338.5</v>
      </c>
      <c r="O103">
        <v>1262.5</v>
      </c>
      <c r="P103">
        <v>1279</v>
      </c>
      <c r="Q103">
        <v>1318</v>
      </c>
      <c r="R103">
        <v>1326</v>
      </c>
    </row>
    <row r="104" spans="1:20">
      <c r="A104" s="3" t="s">
        <v>955</v>
      </c>
      <c r="B104" s="3" t="s">
        <v>93</v>
      </c>
      <c r="C104" s="113"/>
      <c r="D104" s="113"/>
      <c r="E104" s="22">
        <v>0</v>
      </c>
      <c r="F104" s="22">
        <v>16</v>
      </c>
      <c r="G104" s="22">
        <v>14</v>
      </c>
      <c r="H104" s="22">
        <v>13</v>
      </c>
      <c r="I104" s="22">
        <v>13</v>
      </c>
      <c r="J104" s="22">
        <v>13</v>
      </c>
      <c r="K104" s="9">
        <v>13</v>
      </c>
      <c r="L104" s="9">
        <v>13</v>
      </c>
      <c r="M104" s="9">
        <v>13</v>
      </c>
      <c r="N104">
        <v>13</v>
      </c>
      <c r="O104">
        <v>13</v>
      </c>
      <c r="P104">
        <v>13</v>
      </c>
      <c r="Q104">
        <v>33</v>
      </c>
      <c r="R104">
        <v>14</v>
      </c>
    </row>
    <row r="105" spans="1:20">
      <c r="A105" s="3" t="s">
        <v>956</v>
      </c>
      <c r="B105" s="3" t="s">
        <v>94</v>
      </c>
      <c r="C105" s="113"/>
      <c r="D105" s="113"/>
      <c r="E105" s="22">
        <v>0</v>
      </c>
      <c r="F105" s="22">
        <v>0</v>
      </c>
      <c r="G105" s="22">
        <v>13</v>
      </c>
      <c r="H105" s="22">
        <v>13</v>
      </c>
      <c r="I105" s="22">
        <v>12</v>
      </c>
      <c r="J105" s="22">
        <v>12</v>
      </c>
      <c r="K105" s="12">
        <v>12</v>
      </c>
      <c r="L105" s="12">
        <v>11</v>
      </c>
      <c r="M105" s="12">
        <v>11</v>
      </c>
      <c r="N105">
        <v>11</v>
      </c>
      <c r="O105">
        <v>10</v>
      </c>
      <c r="P105">
        <v>10</v>
      </c>
      <c r="Q105">
        <v>10</v>
      </c>
      <c r="R105">
        <v>10</v>
      </c>
    </row>
    <row r="106" spans="1:20">
      <c r="A106" s="3" t="s">
        <v>957</v>
      </c>
      <c r="B106" s="113" t="s">
        <v>176</v>
      </c>
      <c r="C106" s="113"/>
      <c r="D106" s="113"/>
      <c r="E106" s="24">
        <f t="shared" ref="E106:R106" si="21">SUBTOTAL(9,E107:E107)</f>
        <v>32</v>
      </c>
      <c r="F106" s="24">
        <f t="shared" si="21"/>
        <v>32</v>
      </c>
      <c r="G106" s="24">
        <f t="shared" si="21"/>
        <v>32</v>
      </c>
      <c r="H106" s="24">
        <f t="shared" si="21"/>
        <v>32</v>
      </c>
      <c r="I106" s="24">
        <f t="shared" si="21"/>
        <v>32</v>
      </c>
      <c r="J106" s="24">
        <f t="shared" si="21"/>
        <v>33</v>
      </c>
      <c r="K106" s="24">
        <f t="shared" si="21"/>
        <v>33</v>
      </c>
      <c r="L106" s="24">
        <f t="shared" si="21"/>
        <v>35</v>
      </c>
      <c r="M106" s="127">
        <f t="shared" si="21"/>
        <v>35</v>
      </c>
      <c r="N106" s="127">
        <f t="shared" si="21"/>
        <v>35</v>
      </c>
      <c r="O106" s="127">
        <f t="shared" si="21"/>
        <v>33</v>
      </c>
      <c r="P106" s="127">
        <f t="shared" si="21"/>
        <v>33</v>
      </c>
      <c r="Q106" s="127">
        <f t="shared" si="21"/>
        <v>33</v>
      </c>
      <c r="R106" s="127">
        <f t="shared" si="21"/>
        <v>33</v>
      </c>
    </row>
    <row r="107" spans="1:20">
      <c r="A107" s="3" t="s">
        <v>958</v>
      </c>
      <c r="B107" s="3" t="s">
        <v>96</v>
      </c>
      <c r="C107" s="113"/>
      <c r="D107" s="113"/>
      <c r="E107" s="22">
        <v>32</v>
      </c>
      <c r="F107" s="22">
        <v>32</v>
      </c>
      <c r="G107" s="22">
        <v>32</v>
      </c>
      <c r="H107" s="22">
        <v>32</v>
      </c>
      <c r="I107" s="22">
        <v>32</v>
      </c>
      <c r="J107" s="22">
        <v>33</v>
      </c>
      <c r="K107" s="9">
        <v>33</v>
      </c>
      <c r="L107" s="9">
        <v>35</v>
      </c>
      <c r="M107" s="9">
        <v>35</v>
      </c>
      <c r="N107">
        <v>35</v>
      </c>
      <c r="O107">
        <v>33</v>
      </c>
      <c r="P107">
        <v>33</v>
      </c>
      <c r="Q107">
        <v>33</v>
      </c>
      <c r="R107">
        <v>33</v>
      </c>
    </row>
    <row r="109" spans="1:20" ht="15.75">
      <c r="A109" s="3"/>
      <c r="B109" s="26" t="s">
        <v>132</v>
      </c>
      <c r="C109" s="5" t="str">
        <f>[2]Sheet316!A4</f>
        <v>FOOD AND NUTRITION SERVICES FUND</v>
      </c>
      <c r="E109" s="129">
        <f>SUBTOTAL(9,E111:E122)</f>
        <v>39</v>
      </c>
      <c r="F109" s="129">
        <f>SUBTOTAL(9,F111:F122)</f>
        <v>40.5</v>
      </c>
      <c r="G109" s="129">
        <f>SUBTOTAL(9,G111:G122)</f>
        <v>41.5</v>
      </c>
      <c r="H109" s="129">
        <f>SUBTOTAL(9,H111:H122)</f>
        <v>41.5</v>
      </c>
      <c r="I109" s="129">
        <f>SUBTOTAL(9,I111:I122)</f>
        <v>41.5</v>
      </c>
      <c r="J109" s="129"/>
      <c r="K109" s="129"/>
      <c r="L109" s="129"/>
      <c r="M109" s="129"/>
      <c r="N109" s="129">
        <f t="shared" ref="N109" si="22">SUBTOTAL(9,N110:N122)</f>
        <v>41.5</v>
      </c>
      <c r="O109" s="129">
        <f t="shared" ref="O109" si="23">SUBTOTAL(9,O110:O122)</f>
        <v>41.5</v>
      </c>
      <c r="P109" s="129">
        <f t="shared" ref="P109" si="24">SUBTOTAL(9,P110:P122)</f>
        <v>43.5</v>
      </c>
      <c r="Q109" s="129">
        <f t="shared" ref="Q109" si="25">SUBTOTAL(9,Q110:Q122)</f>
        <v>43.5</v>
      </c>
      <c r="R109" s="129">
        <f t="shared" ref="R109" si="26">SUBTOTAL(9,R110:R122)</f>
        <v>43.5</v>
      </c>
    </row>
    <row r="110" spans="1:20">
      <c r="A110" s="3" t="s">
        <v>888</v>
      </c>
      <c r="B110" s="24" t="s">
        <v>123</v>
      </c>
      <c r="E110" s="127">
        <f t="shared" ref="E110:I110" si="27">SUBTOTAL(9,E111:E112)</f>
        <v>6</v>
      </c>
      <c r="F110" s="127">
        <f t="shared" si="27"/>
        <v>6</v>
      </c>
      <c r="G110" s="127">
        <f t="shared" si="27"/>
        <v>5</v>
      </c>
      <c r="H110" s="127">
        <f t="shared" si="27"/>
        <v>4</v>
      </c>
      <c r="I110" s="127">
        <f t="shared" si="27"/>
        <v>4</v>
      </c>
      <c r="N110" s="127">
        <f t="shared" ref="N110:R110" si="28">SUBTOTAL(9,N111:N112)</f>
        <v>5</v>
      </c>
      <c r="O110" s="127">
        <f t="shared" si="28"/>
        <v>5</v>
      </c>
      <c r="P110" s="127">
        <f t="shared" si="28"/>
        <v>5</v>
      </c>
      <c r="Q110" s="127">
        <f t="shared" si="28"/>
        <v>5</v>
      </c>
      <c r="R110" s="127">
        <f t="shared" si="28"/>
        <v>5</v>
      </c>
    </row>
    <row r="111" spans="1:20">
      <c r="A111" s="3" t="s">
        <v>889</v>
      </c>
      <c r="B111" t="s">
        <v>133</v>
      </c>
      <c r="C111" s="5" t="str">
        <f>[2]Sheet316!A5</f>
        <v>Director</v>
      </c>
      <c r="E111" s="5">
        <v>1</v>
      </c>
      <c r="F111" s="5">
        <v>1</v>
      </c>
      <c r="G111" s="5">
        <v>1</v>
      </c>
      <c r="H111" s="5">
        <v>1</v>
      </c>
      <c r="I111" s="5">
        <v>1</v>
      </c>
      <c r="N111">
        <v>1</v>
      </c>
      <c r="O111">
        <v>1</v>
      </c>
      <c r="P111">
        <v>1</v>
      </c>
      <c r="Q111">
        <v>1</v>
      </c>
      <c r="R111">
        <v>1</v>
      </c>
    </row>
    <row r="112" spans="1:20">
      <c r="A112" s="3" t="s">
        <v>890</v>
      </c>
      <c r="B112" t="s">
        <v>134</v>
      </c>
      <c r="C112" s="5" t="str">
        <f>[2]Sheet316!A6</f>
        <v>Coordinator</v>
      </c>
      <c r="E112" s="5">
        <v>5</v>
      </c>
      <c r="F112" s="5">
        <v>5</v>
      </c>
      <c r="G112" s="5">
        <v>4</v>
      </c>
      <c r="H112" s="5">
        <v>3</v>
      </c>
      <c r="I112" s="5">
        <v>3</v>
      </c>
      <c r="N112">
        <v>4</v>
      </c>
      <c r="O112">
        <v>4</v>
      </c>
      <c r="P112">
        <v>4</v>
      </c>
      <c r="Q112">
        <v>4</v>
      </c>
      <c r="R112">
        <v>4</v>
      </c>
    </row>
    <row r="113" spans="1:18">
      <c r="A113" s="3" t="s">
        <v>891</v>
      </c>
      <c r="B113" s="24" t="s">
        <v>124</v>
      </c>
      <c r="E113" s="127">
        <f t="shared" ref="E113:I113" si="29">SUBTOTAL(9,E114:E115)</f>
        <v>1</v>
      </c>
      <c r="F113" s="127">
        <f t="shared" si="29"/>
        <v>1</v>
      </c>
      <c r="G113" s="127">
        <f t="shared" si="29"/>
        <v>13</v>
      </c>
      <c r="H113" s="127">
        <f t="shared" si="29"/>
        <v>14</v>
      </c>
      <c r="I113" s="127">
        <f t="shared" si="29"/>
        <v>14</v>
      </c>
      <c r="N113" s="127">
        <f>SUBTOTAL(9,N114:N115)</f>
        <v>13</v>
      </c>
      <c r="O113" s="127">
        <f t="shared" ref="O113:R113" si="30">SUBTOTAL(9,O114:O115)</f>
        <v>13</v>
      </c>
      <c r="P113" s="127">
        <f t="shared" si="30"/>
        <v>14</v>
      </c>
      <c r="Q113" s="127">
        <f t="shared" si="30"/>
        <v>14</v>
      </c>
      <c r="R113" s="127">
        <f t="shared" si="30"/>
        <v>14</v>
      </c>
    </row>
    <row r="114" spans="1:18">
      <c r="A114" s="3" t="s">
        <v>901</v>
      </c>
      <c r="B114" t="s">
        <v>135</v>
      </c>
      <c r="C114" s="5" t="str">
        <f>[2]Sheet316!A8</f>
        <v>Business Specialist</v>
      </c>
      <c r="E114" s="5">
        <v>1</v>
      </c>
      <c r="F114" s="5">
        <v>1</v>
      </c>
      <c r="G114" s="5">
        <v>12</v>
      </c>
      <c r="H114" s="5">
        <v>13</v>
      </c>
      <c r="I114" s="5">
        <v>13</v>
      </c>
      <c r="N114">
        <v>13</v>
      </c>
      <c r="O114">
        <v>13</v>
      </c>
      <c r="P114">
        <v>14</v>
      </c>
      <c r="Q114">
        <v>14</v>
      </c>
      <c r="R114">
        <v>14</v>
      </c>
    </row>
    <row r="115" spans="1:18">
      <c r="A115" s="3"/>
      <c r="B115" s="25" t="s">
        <v>41</v>
      </c>
      <c r="C115" s="5" t="str">
        <f>[2]Sheet316!A9</f>
        <v>Technical Specialist</v>
      </c>
      <c r="E115" s="5">
        <v>0</v>
      </c>
      <c r="F115" s="5">
        <v>0</v>
      </c>
      <c r="G115" s="5">
        <v>1</v>
      </c>
      <c r="H115" s="5">
        <v>1</v>
      </c>
      <c r="I115" s="5">
        <v>1</v>
      </c>
      <c r="N115"/>
      <c r="O115"/>
      <c r="P115"/>
      <c r="Q115"/>
      <c r="R115"/>
    </row>
    <row r="116" spans="1:18">
      <c r="A116" s="3" t="s">
        <v>903</v>
      </c>
      <c r="B116" s="24" t="s">
        <v>125</v>
      </c>
      <c r="E116" s="127">
        <f t="shared" ref="E116:I116" si="31">SUBTOTAL(9,E117:E117)</f>
        <v>15</v>
      </c>
      <c r="F116" s="127">
        <f t="shared" si="31"/>
        <v>15.5</v>
      </c>
      <c r="G116" s="127">
        <f t="shared" si="31"/>
        <v>5.5</v>
      </c>
      <c r="H116" s="127">
        <f t="shared" si="31"/>
        <v>5.5</v>
      </c>
      <c r="I116" s="127">
        <f t="shared" si="31"/>
        <v>5.5</v>
      </c>
      <c r="N116" s="127">
        <f t="shared" ref="N116:R116" si="32">SUBTOTAL(9,N117:N117)</f>
        <v>2.5</v>
      </c>
      <c r="O116" s="127">
        <f t="shared" si="32"/>
        <v>2.5</v>
      </c>
      <c r="P116" s="127">
        <f t="shared" si="32"/>
        <v>2.5</v>
      </c>
      <c r="Q116" s="127">
        <f t="shared" si="32"/>
        <v>2.5</v>
      </c>
      <c r="R116" s="127">
        <f t="shared" si="32"/>
        <v>2.5</v>
      </c>
    </row>
    <row r="117" spans="1:18">
      <c r="A117" s="3" t="s">
        <v>904</v>
      </c>
      <c r="B117" t="s">
        <v>136</v>
      </c>
      <c r="C117" s="5" t="str">
        <f>[2]Sheet316!A11</f>
        <v>Technician</v>
      </c>
      <c r="E117" s="5">
        <v>15</v>
      </c>
      <c r="F117" s="5">
        <v>15.5</v>
      </c>
      <c r="G117" s="5">
        <v>5.5</v>
      </c>
      <c r="H117" s="5">
        <v>5.5</v>
      </c>
      <c r="I117" s="5">
        <v>5.5</v>
      </c>
      <c r="N117">
        <v>2.5</v>
      </c>
      <c r="O117">
        <v>2.5</v>
      </c>
      <c r="P117">
        <v>2.5</v>
      </c>
      <c r="Q117">
        <v>2.5</v>
      </c>
      <c r="R117">
        <v>2.5</v>
      </c>
    </row>
    <row r="118" spans="1:18">
      <c r="A118" s="3" t="s">
        <v>943</v>
      </c>
      <c r="B118" s="24" t="s">
        <v>130</v>
      </c>
      <c r="E118" s="127">
        <f t="shared" ref="E118:I118" si="33">SUBTOTAL(9,E119:E120)</f>
        <v>8</v>
      </c>
      <c r="F118" s="127">
        <f t="shared" si="33"/>
        <v>9</v>
      </c>
      <c r="G118" s="127">
        <f t="shared" si="33"/>
        <v>9</v>
      </c>
      <c r="H118" s="127">
        <f t="shared" si="33"/>
        <v>9</v>
      </c>
      <c r="I118" s="127">
        <f t="shared" si="33"/>
        <v>9</v>
      </c>
      <c r="N118" s="127">
        <f t="shared" ref="N118:R118" si="34">SUBTOTAL(9,N119:N120)</f>
        <v>9</v>
      </c>
      <c r="O118" s="127">
        <f t="shared" si="34"/>
        <v>9</v>
      </c>
      <c r="P118" s="127">
        <f t="shared" si="34"/>
        <v>9</v>
      </c>
      <c r="Q118" s="127">
        <f t="shared" si="34"/>
        <v>9</v>
      </c>
      <c r="R118" s="127">
        <f t="shared" si="34"/>
        <v>9</v>
      </c>
    </row>
    <row r="119" spans="1:18">
      <c r="A119" s="3" t="s">
        <v>948</v>
      </c>
      <c r="B119" t="s">
        <v>137</v>
      </c>
      <c r="C119" s="5" t="str">
        <f>[2]Sheet316!A12</f>
        <v>Office Assistant - Departments</v>
      </c>
      <c r="E119" s="5">
        <v>8</v>
      </c>
      <c r="F119" s="5">
        <v>8</v>
      </c>
      <c r="G119" s="5">
        <v>8</v>
      </c>
      <c r="H119" s="5">
        <v>8</v>
      </c>
      <c r="I119" s="5">
        <v>8</v>
      </c>
      <c r="N119">
        <v>8</v>
      </c>
      <c r="O119">
        <v>7</v>
      </c>
      <c r="P119">
        <v>7</v>
      </c>
      <c r="Q119">
        <v>7</v>
      </c>
      <c r="R119">
        <v>7</v>
      </c>
    </row>
    <row r="120" spans="1:18">
      <c r="A120" s="3" t="s">
        <v>949</v>
      </c>
      <c r="B120" t="s">
        <v>138</v>
      </c>
      <c r="C120" s="5" t="str">
        <f>[2]Sheet316!A13</f>
        <v>Technical Assistant-Departments</v>
      </c>
      <c r="E120" s="5">
        <v>0</v>
      </c>
      <c r="F120" s="5">
        <v>1</v>
      </c>
      <c r="G120" s="5">
        <v>1</v>
      </c>
      <c r="H120" s="5">
        <v>1</v>
      </c>
      <c r="I120" s="5">
        <v>1</v>
      </c>
      <c r="N120">
        <v>1</v>
      </c>
      <c r="O120">
        <v>2</v>
      </c>
      <c r="P120">
        <v>2</v>
      </c>
      <c r="Q120">
        <v>2</v>
      </c>
      <c r="R120">
        <v>2</v>
      </c>
    </row>
    <row r="121" spans="1:18">
      <c r="A121" s="3" t="s">
        <v>950</v>
      </c>
      <c r="B121" s="24" t="s">
        <v>131</v>
      </c>
      <c r="E121" s="127">
        <f t="shared" ref="E121:I121" si="35">SUBTOTAL(9,E122:E122)</f>
        <v>9</v>
      </c>
      <c r="F121" s="127">
        <f t="shared" si="35"/>
        <v>9</v>
      </c>
      <c r="G121" s="127">
        <f t="shared" si="35"/>
        <v>9</v>
      </c>
      <c r="H121" s="127">
        <f t="shared" si="35"/>
        <v>9</v>
      </c>
      <c r="I121" s="127">
        <f t="shared" si="35"/>
        <v>9</v>
      </c>
      <c r="N121" s="127">
        <f t="shared" ref="N121:R121" si="36">SUBTOTAL(9,N122:N122)</f>
        <v>12</v>
      </c>
      <c r="O121" s="127">
        <f t="shared" si="36"/>
        <v>12</v>
      </c>
      <c r="P121" s="127">
        <f t="shared" si="36"/>
        <v>13</v>
      </c>
      <c r="Q121" s="127">
        <f t="shared" si="36"/>
        <v>13</v>
      </c>
      <c r="R121" s="127">
        <f t="shared" si="36"/>
        <v>13</v>
      </c>
    </row>
    <row r="122" spans="1:18">
      <c r="A122" s="3" t="s">
        <v>951</v>
      </c>
      <c r="B122" t="s">
        <v>139</v>
      </c>
      <c r="C122" s="5" t="str">
        <f>[2]Sheet316!A15</f>
        <v>Tradesperson</v>
      </c>
      <c r="E122" s="5">
        <v>9</v>
      </c>
      <c r="F122" s="5">
        <v>9</v>
      </c>
      <c r="G122" s="5">
        <v>9</v>
      </c>
      <c r="H122" s="5">
        <v>9</v>
      </c>
      <c r="I122" s="5">
        <v>9</v>
      </c>
      <c r="N122">
        <v>12</v>
      </c>
      <c r="O122">
        <v>12</v>
      </c>
      <c r="P122">
        <v>13</v>
      </c>
      <c r="Q122">
        <v>13</v>
      </c>
      <c r="R122">
        <v>13</v>
      </c>
    </row>
    <row r="123" spans="1:18">
      <c r="A123" s="3" t="s">
        <v>959</v>
      </c>
      <c r="B123"/>
      <c r="N123"/>
      <c r="O123"/>
      <c r="P123"/>
      <c r="Q123"/>
      <c r="R123"/>
    </row>
    <row r="124" spans="1:18" ht="15.75">
      <c r="A124" s="3" t="s">
        <v>960</v>
      </c>
      <c r="B124" s="26" t="s">
        <v>140</v>
      </c>
      <c r="C124" s="5" t="str">
        <f>[2]Sheet316!A18</f>
        <v>GRANTS AND SELF-SUPPORTING FUND</v>
      </c>
      <c r="E124" s="127">
        <f t="shared" ref="E124:I124" si="37">SUBTOTAL(9,E125:E161)</f>
        <v>217.2</v>
      </c>
      <c r="F124" s="127">
        <f t="shared" si="37"/>
        <v>264.60000000000002</v>
      </c>
      <c r="G124" s="127">
        <f t="shared" si="37"/>
        <v>299.7</v>
      </c>
      <c r="H124" s="127">
        <f t="shared" si="37"/>
        <v>416.79999999999995</v>
      </c>
      <c r="I124" s="127">
        <f t="shared" si="37"/>
        <v>402.8</v>
      </c>
      <c r="J124"/>
      <c r="K124"/>
      <c r="L124"/>
      <c r="M124"/>
      <c r="N124" s="127">
        <f>SUBTOTAL(9,N125:N161)</f>
        <v>514.29999999999995</v>
      </c>
      <c r="O124" s="127">
        <f t="shared" ref="O124:R124" si="38">SUBTOTAL(9,O125:O161)</f>
        <v>542.29999999999995</v>
      </c>
      <c r="P124" s="127">
        <f t="shared" si="38"/>
        <v>506.50000000000006</v>
      </c>
      <c r="Q124" s="127">
        <f t="shared" si="38"/>
        <v>514.1</v>
      </c>
      <c r="R124" s="127">
        <f t="shared" si="38"/>
        <v>521.1</v>
      </c>
    </row>
    <row r="125" spans="1:18">
      <c r="A125" s="3" t="s">
        <v>874</v>
      </c>
      <c r="B125" s="24" t="s">
        <v>121</v>
      </c>
      <c r="C125"/>
      <c r="D125"/>
      <c r="E125" s="127">
        <f t="shared" ref="E125:I129" si="39">SUBTOTAL(9,E126:E126)</f>
        <v>0</v>
      </c>
      <c r="F125" s="127">
        <f t="shared" si="39"/>
        <v>0</v>
      </c>
      <c r="G125" s="127">
        <f t="shared" si="39"/>
        <v>0</v>
      </c>
      <c r="H125" s="127">
        <f t="shared" si="39"/>
        <v>0</v>
      </c>
      <c r="I125" s="127">
        <f t="shared" si="39"/>
        <v>0</v>
      </c>
      <c r="J125"/>
      <c r="K125"/>
      <c r="L125"/>
      <c r="M125"/>
      <c r="N125" s="127">
        <f t="shared" ref="N125:R125" si="40">SUBTOTAL(9,N126:N126)</f>
        <v>1</v>
      </c>
      <c r="O125" s="127">
        <f t="shared" si="40"/>
        <v>1</v>
      </c>
      <c r="P125" s="127">
        <f t="shared" si="40"/>
        <v>1</v>
      </c>
      <c r="Q125" s="127">
        <f t="shared" si="40"/>
        <v>1</v>
      </c>
      <c r="R125" s="127">
        <f t="shared" si="40"/>
        <v>1</v>
      </c>
    </row>
    <row r="126" spans="1:18">
      <c r="A126" s="3" t="s">
        <v>875</v>
      </c>
      <c r="B126" t="s">
        <v>141</v>
      </c>
      <c r="E126" s="5">
        <v>0</v>
      </c>
      <c r="F126" s="5">
        <v>0</v>
      </c>
      <c r="G126" s="5">
        <v>0</v>
      </c>
      <c r="H126" s="5">
        <v>0</v>
      </c>
      <c r="I126" s="5">
        <v>0</v>
      </c>
      <c r="N126">
        <v>1</v>
      </c>
      <c r="O126">
        <v>1</v>
      </c>
      <c r="P126">
        <v>1</v>
      </c>
      <c r="Q126">
        <v>1</v>
      </c>
      <c r="R126">
        <v>1</v>
      </c>
    </row>
    <row r="127" spans="1:18">
      <c r="A127" s="3" t="s">
        <v>880</v>
      </c>
      <c r="B127" s="24" t="s">
        <v>122</v>
      </c>
      <c r="E127" s="127">
        <f t="shared" si="39"/>
        <v>0</v>
      </c>
      <c r="F127" s="127">
        <f t="shared" si="39"/>
        <v>0</v>
      </c>
      <c r="G127" s="127">
        <f t="shared" si="39"/>
        <v>0</v>
      </c>
      <c r="H127" s="127">
        <f t="shared" si="39"/>
        <v>0</v>
      </c>
      <c r="I127" s="127">
        <f t="shared" si="39"/>
        <v>0</v>
      </c>
      <c r="J127"/>
      <c r="K127"/>
      <c r="L127"/>
      <c r="M127"/>
      <c r="N127" s="127">
        <f t="shared" ref="N127:R127" si="41">SUBTOTAL(9,N128:N128)</f>
        <v>1</v>
      </c>
      <c r="O127" s="127">
        <f t="shared" si="41"/>
        <v>1</v>
      </c>
      <c r="P127" s="127">
        <f t="shared" si="41"/>
        <v>1</v>
      </c>
      <c r="Q127" s="127">
        <f t="shared" si="41"/>
        <v>1</v>
      </c>
      <c r="R127" s="127">
        <f t="shared" si="41"/>
        <v>1</v>
      </c>
    </row>
    <row r="128" spans="1:18">
      <c r="A128" s="3" t="s">
        <v>885</v>
      </c>
      <c r="B128" t="s">
        <v>142</v>
      </c>
      <c r="N128">
        <v>1</v>
      </c>
      <c r="O128">
        <v>1</v>
      </c>
      <c r="P128">
        <v>1</v>
      </c>
      <c r="Q128">
        <v>1</v>
      </c>
      <c r="R128">
        <v>1</v>
      </c>
    </row>
    <row r="129" spans="1:18">
      <c r="A129" s="3" t="s">
        <v>888</v>
      </c>
      <c r="B129" s="24" t="s">
        <v>123</v>
      </c>
      <c r="E129" s="127">
        <f t="shared" si="39"/>
        <v>2</v>
      </c>
      <c r="F129" s="127">
        <f t="shared" si="39"/>
        <v>4</v>
      </c>
      <c r="G129" s="127">
        <f t="shared" si="39"/>
        <v>2</v>
      </c>
      <c r="H129" s="127">
        <f t="shared" si="39"/>
        <v>3</v>
      </c>
      <c r="I129" s="127">
        <f t="shared" si="39"/>
        <v>3</v>
      </c>
      <c r="J129"/>
      <c r="K129"/>
      <c r="L129"/>
      <c r="M129"/>
      <c r="N129" s="127">
        <f t="shared" ref="N129:R129" si="42">SUBTOTAL(9,N130:N130)</f>
        <v>1</v>
      </c>
      <c r="O129" s="127">
        <f t="shared" si="42"/>
        <v>1</v>
      </c>
      <c r="P129" s="127">
        <f t="shared" si="42"/>
        <v>1</v>
      </c>
      <c r="Q129" s="127">
        <f t="shared" si="42"/>
        <v>1</v>
      </c>
      <c r="R129" s="127">
        <f t="shared" si="42"/>
        <v>1</v>
      </c>
    </row>
    <row r="130" spans="1:18">
      <c r="A130" s="3" t="s">
        <v>890</v>
      </c>
      <c r="B130" t="s">
        <v>134</v>
      </c>
      <c r="C130" s="5" t="str">
        <f>[2]Sheet316!A19</f>
        <v>Coordinator</v>
      </c>
      <c r="E130" s="5">
        <v>2</v>
      </c>
      <c r="F130" s="5">
        <v>4</v>
      </c>
      <c r="G130" s="5">
        <v>2</v>
      </c>
      <c r="H130" s="5">
        <v>3</v>
      </c>
      <c r="I130" s="5">
        <v>3</v>
      </c>
      <c r="N130">
        <v>1</v>
      </c>
      <c r="O130">
        <v>1</v>
      </c>
      <c r="P130">
        <v>1</v>
      </c>
      <c r="Q130">
        <v>1</v>
      </c>
      <c r="R130">
        <v>1</v>
      </c>
    </row>
    <row r="131" spans="1:18">
      <c r="A131" s="3" t="s">
        <v>891</v>
      </c>
      <c r="B131" s="24" t="s">
        <v>124</v>
      </c>
      <c r="E131" s="127">
        <f t="shared" ref="E131:I131" si="43">SUBTOTAL(9,E132:E136)</f>
        <v>37.799999999999997</v>
      </c>
      <c r="F131" s="127">
        <f t="shared" si="43"/>
        <v>36</v>
      </c>
      <c r="G131" s="127">
        <f t="shared" si="43"/>
        <v>36.6</v>
      </c>
      <c r="H131" s="127">
        <f t="shared" si="43"/>
        <v>49.3</v>
      </c>
      <c r="I131" s="127">
        <f t="shared" si="43"/>
        <v>57.3</v>
      </c>
      <c r="J131"/>
      <c r="K131"/>
      <c r="L131"/>
      <c r="M131"/>
      <c r="N131" s="127">
        <f t="shared" ref="N131:R131" si="44">SUBTOTAL(9,N132:N136)</f>
        <v>67.099999999999994</v>
      </c>
      <c r="O131" s="127">
        <f t="shared" si="44"/>
        <v>70.099999999999994</v>
      </c>
      <c r="P131" s="127">
        <f t="shared" si="44"/>
        <v>80.7</v>
      </c>
      <c r="Q131" s="127">
        <f t="shared" si="44"/>
        <v>83.5</v>
      </c>
      <c r="R131" s="127">
        <f t="shared" si="44"/>
        <v>86.5</v>
      </c>
    </row>
    <row r="132" spans="1:18">
      <c r="A132" s="3" t="s">
        <v>895</v>
      </c>
      <c r="B132" t="s">
        <v>143</v>
      </c>
      <c r="N132">
        <v>4</v>
      </c>
      <c r="O132">
        <v>8</v>
      </c>
      <c r="P132">
        <v>8</v>
      </c>
      <c r="Q132">
        <v>8</v>
      </c>
      <c r="R132">
        <v>9</v>
      </c>
    </row>
    <row r="133" spans="1:18">
      <c r="A133" s="3" t="s">
        <v>899</v>
      </c>
      <c r="B133" t="s">
        <v>144</v>
      </c>
      <c r="N133">
        <v>2.6</v>
      </c>
      <c r="O133">
        <v>2.6</v>
      </c>
      <c r="P133">
        <v>2.7</v>
      </c>
      <c r="Q133">
        <v>4.5</v>
      </c>
      <c r="R133">
        <v>4.5</v>
      </c>
    </row>
    <row r="134" spans="1:18">
      <c r="A134" s="3" t="s">
        <v>900</v>
      </c>
      <c r="B134" t="s">
        <v>145</v>
      </c>
      <c r="C134" s="5" t="str">
        <f>[2]Sheet316!A20</f>
        <v>Instructional Specialist</v>
      </c>
      <c r="E134" s="5">
        <v>10</v>
      </c>
      <c r="F134" s="5">
        <v>6</v>
      </c>
      <c r="G134" s="5">
        <v>7.8</v>
      </c>
      <c r="H134" s="5">
        <v>19.8</v>
      </c>
      <c r="I134" s="5">
        <v>17.8</v>
      </c>
      <c r="N134">
        <v>15</v>
      </c>
      <c r="O134">
        <v>16</v>
      </c>
      <c r="P134">
        <v>19</v>
      </c>
      <c r="Q134">
        <v>22</v>
      </c>
      <c r="R134">
        <v>22</v>
      </c>
    </row>
    <row r="135" spans="1:18">
      <c r="A135" s="3" t="s">
        <v>901</v>
      </c>
      <c r="B135" t="s">
        <v>135</v>
      </c>
      <c r="C135" s="5" t="str">
        <f>[2]Sheet316!A21</f>
        <v>Business Specialist</v>
      </c>
      <c r="E135" s="5">
        <v>12.8</v>
      </c>
      <c r="F135" s="5">
        <v>23</v>
      </c>
      <c r="G135" s="5">
        <v>21.8</v>
      </c>
      <c r="H135" s="5">
        <v>18.5</v>
      </c>
      <c r="I135" s="5">
        <v>21.5</v>
      </c>
      <c r="N135">
        <v>27.5</v>
      </c>
      <c r="O135">
        <v>25.5</v>
      </c>
      <c r="P135">
        <v>30</v>
      </c>
      <c r="Q135">
        <v>28</v>
      </c>
      <c r="R135">
        <v>30</v>
      </c>
    </row>
    <row r="136" spans="1:18">
      <c r="A136" s="3" t="s">
        <v>902</v>
      </c>
      <c r="B136" t="s">
        <v>146</v>
      </c>
      <c r="C136" s="5" t="str">
        <f>[2]Sheet316!A22</f>
        <v>Technical Specialist</v>
      </c>
      <c r="E136" s="5">
        <v>15</v>
      </c>
      <c r="F136" s="5">
        <v>7</v>
      </c>
      <c r="G136" s="5">
        <v>7</v>
      </c>
      <c r="H136" s="5">
        <v>11</v>
      </c>
      <c r="I136" s="5">
        <v>18</v>
      </c>
      <c r="N136">
        <v>18</v>
      </c>
      <c r="O136">
        <v>18</v>
      </c>
      <c r="P136">
        <v>21</v>
      </c>
      <c r="Q136">
        <v>21</v>
      </c>
      <c r="R136">
        <v>21</v>
      </c>
    </row>
    <row r="137" spans="1:18">
      <c r="A137" s="3" t="s">
        <v>903</v>
      </c>
      <c r="B137" s="24" t="s">
        <v>125</v>
      </c>
      <c r="E137" s="127">
        <f t="shared" ref="E137:I137" si="45">SUBTOTAL(9,E138:E139)</f>
        <v>18</v>
      </c>
      <c r="F137" s="127">
        <f t="shared" si="45"/>
        <v>22</v>
      </c>
      <c r="G137" s="127">
        <f t="shared" si="45"/>
        <v>18.5</v>
      </c>
      <c r="H137" s="127">
        <f t="shared" si="45"/>
        <v>21.5</v>
      </c>
      <c r="I137" s="127">
        <f t="shared" si="45"/>
        <v>18.5</v>
      </c>
      <c r="J137"/>
      <c r="K137"/>
      <c r="L137"/>
      <c r="M137"/>
      <c r="N137" s="127">
        <f t="shared" ref="N137:R137" si="46">SUBTOTAL(9,N138:N139)</f>
        <v>21.5</v>
      </c>
      <c r="O137" s="127">
        <f t="shared" si="46"/>
        <v>20.5</v>
      </c>
      <c r="P137" s="127">
        <f t="shared" si="46"/>
        <v>19.5</v>
      </c>
      <c r="Q137" s="127">
        <f t="shared" si="46"/>
        <v>19.5</v>
      </c>
      <c r="R137" s="127">
        <f t="shared" si="46"/>
        <v>22.5</v>
      </c>
    </row>
    <row r="138" spans="1:18">
      <c r="A138" s="3" t="s">
        <v>904</v>
      </c>
      <c r="B138" t="s">
        <v>136</v>
      </c>
      <c r="C138" s="5" t="str">
        <f>[2]Sheet316!A24</f>
        <v>Technician</v>
      </c>
      <c r="E138" s="5">
        <v>17</v>
      </c>
      <c r="F138" s="5">
        <v>21</v>
      </c>
      <c r="G138" s="5">
        <v>17.5</v>
      </c>
      <c r="H138" s="5">
        <v>20.5</v>
      </c>
      <c r="I138" s="5">
        <v>17.5</v>
      </c>
      <c r="N138">
        <v>21.5</v>
      </c>
      <c r="O138">
        <v>20.5</v>
      </c>
      <c r="P138">
        <v>19.5</v>
      </c>
      <c r="Q138">
        <v>19.5</v>
      </c>
      <c r="R138">
        <v>22.5</v>
      </c>
    </row>
    <row r="139" spans="1:18">
      <c r="A139" s="3"/>
      <c r="B139" s="25" t="s">
        <v>11</v>
      </c>
      <c r="C139" s="5" t="str">
        <f>[2]Sheet316!A25</f>
        <v>Career Center Specialist</v>
      </c>
      <c r="E139" s="5">
        <v>1</v>
      </c>
      <c r="F139" s="5">
        <v>1</v>
      </c>
      <c r="G139" s="5">
        <v>1</v>
      </c>
      <c r="H139" s="5">
        <v>1</v>
      </c>
      <c r="I139" s="5">
        <v>1</v>
      </c>
      <c r="N139"/>
      <c r="O139"/>
      <c r="P139"/>
      <c r="Q139"/>
      <c r="R139"/>
    </row>
    <row r="140" spans="1:18">
      <c r="A140" s="3" t="s">
        <v>908</v>
      </c>
      <c r="B140" s="24" t="s">
        <v>128</v>
      </c>
      <c r="E140" s="127">
        <f t="shared" ref="E140:I140" si="47">SUBTOTAL(9,E141:E153)</f>
        <v>124.1</v>
      </c>
      <c r="F140" s="127">
        <f t="shared" si="47"/>
        <v>152.09999999999997</v>
      </c>
      <c r="G140" s="127">
        <f t="shared" si="47"/>
        <v>183.1</v>
      </c>
      <c r="H140" s="127">
        <f t="shared" si="47"/>
        <v>231.5</v>
      </c>
      <c r="I140" s="127">
        <f t="shared" si="47"/>
        <v>221</v>
      </c>
      <c r="J140"/>
      <c r="K140"/>
      <c r="L140"/>
      <c r="M140"/>
      <c r="N140" s="127">
        <f t="shared" ref="N140:R140" si="48">SUBTOTAL(9,N141:N153)</f>
        <v>310.90000000000003</v>
      </c>
      <c r="O140" s="127">
        <f t="shared" si="48"/>
        <v>337.4</v>
      </c>
      <c r="P140" s="127">
        <f t="shared" si="48"/>
        <v>289.89999999999998</v>
      </c>
      <c r="Q140" s="127">
        <f t="shared" si="48"/>
        <v>291.60000000000002</v>
      </c>
      <c r="R140" s="127">
        <f t="shared" si="48"/>
        <v>286.10000000000002</v>
      </c>
    </row>
    <row r="141" spans="1:18">
      <c r="A141" s="3" t="s">
        <v>910</v>
      </c>
      <c r="B141" s="25" t="s">
        <v>163</v>
      </c>
      <c r="C141" s="5" t="str">
        <f>[2]Sheet316!A27</f>
        <v>Teacher - Elementary School</v>
      </c>
      <c r="E141" s="5">
        <v>0</v>
      </c>
      <c r="F141" s="5">
        <v>1</v>
      </c>
      <c r="G141" s="5">
        <v>0</v>
      </c>
      <c r="H141" s="5">
        <v>0</v>
      </c>
      <c r="I141" s="5">
        <v>0</v>
      </c>
      <c r="N141">
        <v>3</v>
      </c>
      <c r="O141">
        <v>1</v>
      </c>
      <c r="P141">
        <v>0</v>
      </c>
      <c r="Q141">
        <v>0</v>
      </c>
      <c r="R141">
        <v>0</v>
      </c>
    </row>
    <row r="142" spans="1:18">
      <c r="A142" s="3" t="s">
        <v>912</v>
      </c>
      <c r="B142" t="s">
        <v>147</v>
      </c>
      <c r="N142">
        <v>1</v>
      </c>
      <c r="O142">
        <v>0</v>
      </c>
      <c r="P142">
        <v>0</v>
      </c>
      <c r="Q142">
        <v>2</v>
      </c>
      <c r="R142">
        <v>2</v>
      </c>
    </row>
    <row r="143" spans="1:18">
      <c r="A143" s="3" t="s">
        <v>913</v>
      </c>
      <c r="B143" t="s">
        <v>148</v>
      </c>
      <c r="C143" s="5" t="str">
        <f>[2]Sheet316!A28</f>
        <v>Teacher - High School</v>
      </c>
      <c r="E143" s="5">
        <v>2</v>
      </c>
      <c r="F143" s="5">
        <v>2</v>
      </c>
      <c r="G143" s="5">
        <v>2</v>
      </c>
      <c r="H143" s="5">
        <v>1</v>
      </c>
      <c r="I143" s="5">
        <v>1</v>
      </c>
      <c r="N143">
        <v>1</v>
      </c>
      <c r="O143">
        <v>1</v>
      </c>
      <c r="P143">
        <v>0</v>
      </c>
      <c r="Q143">
        <v>0</v>
      </c>
      <c r="R143">
        <v>0</v>
      </c>
    </row>
    <row r="144" spans="1:18">
      <c r="A144" s="3" t="s">
        <v>914</v>
      </c>
      <c r="B144" t="s">
        <v>149</v>
      </c>
      <c r="C144" s="5" t="str">
        <f>[2]Sheet316!A29</f>
        <v>Teacher - Special Education</v>
      </c>
      <c r="E144" s="5">
        <v>0.6</v>
      </c>
      <c r="F144" s="5">
        <v>0</v>
      </c>
      <c r="G144" s="5">
        <v>0</v>
      </c>
      <c r="H144" s="5">
        <v>1.3</v>
      </c>
      <c r="I144" s="5">
        <v>1</v>
      </c>
      <c r="N144">
        <v>2</v>
      </c>
      <c r="O144">
        <v>2</v>
      </c>
      <c r="P144">
        <v>2</v>
      </c>
      <c r="Q144">
        <v>1.2</v>
      </c>
      <c r="R144">
        <v>1.2</v>
      </c>
    </row>
    <row r="145" spans="1:18">
      <c r="A145" s="3" t="s">
        <v>961</v>
      </c>
      <c r="B145" t="s">
        <v>150</v>
      </c>
      <c r="C145" s="5" t="str">
        <f>[2]Sheet316!A30</f>
        <v>Teacher - Title I</v>
      </c>
      <c r="E145" s="5">
        <v>73.7</v>
      </c>
      <c r="F145" s="5">
        <v>85.6</v>
      </c>
      <c r="G145" s="5">
        <v>105</v>
      </c>
      <c r="H145" s="5">
        <v>110.8</v>
      </c>
      <c r="I145" s="5">
        <v>105.3</v>
      </c>
      <c r="N145">
        <v>163.19999999999999</v>
      </c>
      <c r="O145">
        <v>195.9</v>
      </c>
      <c r="P145">
        <v>134.4</v>
      </c>
      <c r="Q145">
        <v>132.4</v>
      </c>
      <c r="R145">
        <v>127.9</v>
      </c>
    </row>
    <row r="146" spans="1:18">
      <c r="A146" s="3" t="s">
        <v>962</v>
      </c>
      <c r="B146" t="s">
        <v>151</v>
      </c>
      <c r="N146"/>
      <c r="O146"/>
      <c r="P146">
        <v>2.5</v>
      </c>
      <c r="Q146">
        <v>2</v>
      </c>
      <c r="R146">
        <v>1</v>
      </c>
    </row>
    <row r="147" spans="1:18">
      <c r="A147" s="3" t="s">
        <v>963</v>
      </c>
      <c r="B147" t="s">
        <v>152</v>
      </c>
      <c r="C147" s="5" t="str">
        <f>[2]Sheet316!A31</f>
        <v>Teacher - FECEP</v>
      </c>
      <c r="E147" s="5">
        <v>29.7</v>
      </c>
      <c r="F147" s="5">
        <v>27.8</v>
      </c>
      <c r="G147" s="5">
        <v>26.9</v>
      </c>
      <c r="H147" s="5">
        <v>74.2</v>
      </c>
      <c r="I147" s="5">
        <v>66.7</v>
      </c>
      <c r="N147">
        <v>78</v>
      </c>
      <c r="O147">
        <v>79</v>
      </c>
      <c r="P147">
        <v>84</v>
      </c>
      <c r="Q147">
        <v>86</v>
      </c>
      <c r="R147">
        <v>91</v>
      </c>
    </row>
    <row r="148" spans="1:18">
      <c r="A148" s="3" t="s">
        <v>921</v>
      </c>
      <c r="B148" t="s">
        <v>153</v>
      </c>
      <c r="C148" s="5" t="str">
        <f>[2]Sheet316!A32</f>
        <v>Teacher - Instructional Support</v>
      </c>
      <c r="E148" s="5">
        <v>0</v>
      </c>
      <c r="F148" s="5">
        <v>16</v>
      </c>
      <c r="G148" s="5">
        <v>24.5</v>
      </c>
      <c r="H148" s="5">
        <v>18.5</v>
      </c>
      <c r="I148" s="5">
        <v>22.5</v>
      </c>
      <c r="N148">
        <v>38.6</v>
      </c>
      <c r="O148">
        <v>34.5</v>
      </c>
      <c r="P148">
        <v>44</v>
      </c>
      <c r="Q148">
        <v>45</v>
      </c>
      <c r="R148">
        <v>39.5</v>
      </c>
    </row>
    <row r="149" spans="1:18">
      <c r="A149" s="3" t="s">
        <v>922</v>
      </c>
      <c r="B149" t="s">
        <v>154</v>
      </c>
      <c r="C149" s="5" t="str">
        <f>[2]Sheet316!A33</f>
        <v>Guidance Counselor - Middle/High</v>
      </c>
      <c r="E149" s="5">
        <v>1</v>
      </c>
      <c r="F149" s="5">
        <v>1</v>
      </c>
      <c r="G149" s="5">
        <v>2</v>
      </c>
      <c r="H149" s="5">
        <v>1</v>
      </c>
      <c r="I149" s="5">
        <v>1</v>
      </c>
      <c r="N149"/>
      <c r="O149"/>
      <c r="P149">
        <v>1</v>
      </c>
      <c r="Q149">
        <v>1</v>
      </c>
      <c r="R149">
        <v>1</v>
      </c>
    </row>
    <row r="150" spans="1:18">
      <c r="A150" s="3" t="s">
        <v>923</v>
      </c>
      <c r="B150" t="s">
        <v>155</v>
      </c>
      <c r="N150"/>
      <c r="O150">
        <v>2</v>
      </c>
      <c r="P150">
        <v>1</v>
      </c>
      <c r="Q150">
        <v>1</v>
      </c>
      <c r="R150">
        <v>1.5</v>
      </c>
    </row>
    <row r="151" spans="1:18">
      <c r="A151" s="3" t="s">
        <v>929</v>
      </c>
      <c r="B151" t="s">
        <v>156</v>
      </c>
      <c r="C151" s="5" t="str">
        <f>[2]Sheet316!A34</f>
        <v>Teacher - Alternative Education</v>
      </c>
      <c r="E151" s="5">
        <v>16.100000000000001</v>
      </c>
      <c r="F151" s="5">
        <v>18.7</v>
      </c>
      <c r="G151" s="5">
        <v>18.7</v>
      </c>
      <c r="H151" s="5">
        <v>19.7</v>
      </c>
      <c r="I151" s="5">
        <v>20</v>
      </c>
      <c r="N151">
        <v>23.1</v>
      </c>
      <c r="O151">
        <v>21</v>
      </c>
      <c r="P151">
        <v>20</v>
      </c>
      <c r="Q151">
        <v>20</v>
      </c>
      <c r="R151">
        <v>20</v>
      </c>
    </row>
    <row r="152" spans="1:18">
      <c r="A152" s="3" t="s">
        <v>930</v>
      </c>
      <c r="B152" t="s">
        <v>157</v>
      </c>
      <c r="C152" s="5" t="str">
        <f>[2]Sheet316!A35</f>
        <v>Teacher - ESL</v>
      </c>
      <c r="E152" s="5">
        <v>1</v>
      </c>
      <c r="F152" s="5">
        <v>0</v>
      </c>
      <c r="G152" s="5">
        <v>0</v>
      </c>
      <c r="H152" s="5">
        <v>0</v>
      </c>
      <c r="I152" s="5">
        <v>0</v>
      </c>
      <c r="N152">
        <v>1</v>
      </c>
      <c r="O152">
        <v>1</v>
      </c>
      <c r="P152">
        <v>1</v>
      </c>
      <c r="Q152">
        <v>1</v>
      </c>
      <c r="R152">
        <v>1</v>
      </c>
    </row>
    <row r="153" spans="1:18">
      <c r="A153" s="3"/>
      <c r="B153" t="s">
        <v>825</v>
      </c>
      <c r="C153" s="5" t="str">
        <f>[2]Sheet316!A36</f>
        <v>Teacher - Kindergarten Title I</v>
      </c>
      <c r="E153" s="5">
        <v>0</v>
      </c>
      <c r="F153" s="5">
        <v>0</v>
      </c>
      <c r="G153" s="5">
        <v>4</v>
      </c>
      <c r="H153" s="5">
        <v>5</v>
      </c>
      <c r="I153" s="5">
        <v>3.5</v>
      </c>
      <c r="N153"/>
      <c r="O153"/>
      <c r="P153"/>
      <c r="Q153"/>
      <c r="R153"/>
    </row>
    <row r="154" spans="1:18">
      <c r="A154" s="3" t="s">
        <v>933</v>
      </c>
      <c r="B154" s="24" t="s">
        <v>129</v>
      </c>
      <c r="E154" s="127">
        <f t="shared" ref="E154:I154" si="49">SUBTOTAL(9,E155:E157)</f>
        <v>20.3</v>
      </c>
      <c r="F154" s="127">
        <f t="shared" si="49"/>
        <v>29.5</v>
      </c>
      <c r="G154" s="127">
        <f t="shared" si="49"/>
        <v>37</v>
      </c>
      <c r="H154" s="127">
        <f t="shared" si="49"/>
        <v>72.5</v>
      </c>
      <c r="I154" s="127">
        <f t="shared" si="49"/>
        <v>69.5</v>
      </c>
      <c r="J154"/>
      <c r="K154"/>
      <c r="L154"/>
      <c r="M154"/>
      <c r="N154" s="127">
        <f>SUBTOTAL(9,N155:N157)</f>
        <v>79</v>
      </c>
      <c r="O154" s="127">
        <f t="shared" ref="O154:R154" si="50">SUBTOTAL(9,O155:O157)</f>
        <v>81</v>
      </c>
      <c r="P154" s="127">
        <f t="shared" si="50"/>
        <v>85.6</v>
      </c>
      <c r="Q154" s="127">
        <f t="shared" si="50"/>
        <v>88.5</v>
      </c>
      <c r="R154" s="127">
        <f t="shared" si="50"/>
        <v>96.5</v>
      </c>
    </row>
    <row r="155" spans="1:18">
      <c r="A155" s="3" t="s">
        <v>936</v>
      </c>
      <c r="B155" t="s">
        <v>158</v>
      </c>
      <c r="N155"/>
      <c r="O155"/>
      <c r="P155"/>
      <c r="Q155">
        <v>0.5</v>
      </c>
      <c r="R155">
        <v>0.5</v>
      </c>
    </row>
    <row r="156" spans="1:18">
      <c r="A156" s="3" t="s">
        <v>938</v>
      </c>
      <c r="B156" t="s">
        <v>159</v>
      </c>
      <c r="C156" s="5" t="str">
        <f>[2]Sheet317!A5</f>
        <v>Instructional Assistant - Specialized Program</v>
      </c>
      <c r="E156" s="5">
        <v>20.3</v>
      </c>
      <c r="F156" s="5">
        <v>29.5</v>
      </c>
      <c r="G156" s="5">
        <v>31.5</v>
      </c>
      <c r="H156" s="5">
        <v>67.5</v>
      </c>
      <c r="I156" s="5">
        <v>66</v>
      </c>
      <c r="N156">
        <v>78</v>
      </c>
      <c r="O156">
        <v>78</v>
      </c>
      <c r="P156">
        <v>85</v>
      </c>
      <c r="Q156">
        <v>88</v>
      </c>
      <c r="R156">
        <v>96</v>
      </c>
    </row>
    <row r="157" spans="1:18">
      <c r="A157" s="3" t="s">
        <v>964</v>
      </c>
      <c r="B157" t="s">
        <v>160</v>
      </c>
      <c r="C157" s="5" t="str">
        <f>[2]Sheet317!A6</f>
        <v>Instructional Assistant - Kindergarten Title 1</v>
      </c>
      <c r="E157" s="5">
        <v>0</v>
      </c>
      <c r="F157" s="5">
        <v>0</v>
      </c>
      <c r="G157" s="5">
        <v>5.5</v>
      </c>
      <c r="H157" s="5">
        <v>5</v>
      </c>
      <c r="I157" s="5">
        <v>3.5</v>
      </c>
      <c r="N157">
        <v>1</v>
      </c>
      <c r="O157">
        <v>3</v>
      </c>
      <c r="P157">
        <v>0.6</v>
      </c>
      <c r="Q157">
        <v>0</v>
      </c>
      <c r="R157">
        <v>0</v>
      </c>
    </row>
    <row r="158" spans="1:18">
      <c r="A158" s="3" t="s">
        <v>943</v>
      </c>
      <c r="B158" s="24" t="s">
        <v>130</v>
      </c>
      <c r="E158" s="127">
        <f t="shared" ref="E158:I158" si="51">SUBTOTAL(9,E159:E161)</f>
        <v>15</v>
      </c>
      <c r="F158" s="127">
        <f t="shared" si="51"/>
        <v>21</v>
      </c>
      <c r="G158" s="127">
        <f t="shared" si="51"/>
        <v>22.5</v>
      </c>
      <c r="H158" s="127">
        <f t="shared" si="51"/>
        <v>39</v>
      </c>
      <c r="I158" s="127">
        <f t="shared" si="51"/>
        <v>33.5</v>
      </c>
      <c r="J158"/>
      <c r="K158"/>
      <c r="L158"/>
      <c r="M158"/>
      <c r="N158" s="127">
        <f t="shared" ref="N158:R158" si="52">SUBTOTAL(9,N159:N161)</f>
        <v>32.799999999999997</v>
      </c>
      <c r="O158" s="127">
        <f t="shared" si="52"/>
        <v>30.3</v>
      </c>
      <c r="P158" s="127">
        <f t="shared" si="52"/>
        <v>27.8</v>
      </c>
      <c r="Q158" s="127">
        <f t="shared" si="52"/>
        <v>28</v>
      </c>
      <c r="R158" s="127">
        <f t="shared" si="52"/>
        <v>26.5</v>
      </c>
    </row>
    <row r="159" spans="1:18">
      <c r="A159" s="3" t="s">
        <v>947</v>
      </c>
      <c r="B159" s="25" t="s">
        <v>826</v>
      </c>
      <c r="C159" s="5" t="str">
        <f>[2]Sheet317!A8</f>
        <v>Office Assistant - Middle School</v>
      </c>
      <c r="E159" s="5">
        <v>1</v>
      </c>
      <c r="F159" s="5">
        <v>1</v>
      </c>
      <c r="G159" s="5">
        <v>1</v>
      </c>
      <c r="H159" s="5">
        <v>1</v>
      </c>
      <c r="I159" s="5">
        <v>1</v>
      </c>
      <c r="N159">
        <v>2</v>
      </c>
      <c r="O159">
        <v>1</v>
      </c>
      <c r="P159">
        <v>1</v>
      </c>
      <c r="Q159">
        <v>1</v>
      </c>
      <c r="R159">
        <v>1</v>
      </c>
    </row>
    <row r="160" spans="1:18">
      <c r="A160" s="3" t="s">
        <v>948</v>
      </c>
      <c r="B160" s="25" t="s">
        <v>827</v>
      </c>
      <c r="C160" s="5" t="str">
        <f>[2]Sheet317!A9</f>
        <v>Office Assistant - Departments</v>
      </c>
      <c r="E160" s="5">
        <v>13</v>
      </c>
      <c r="F160" s="5">
        <v>18</v>
      </c>
      <c r="G160" s="5">
        <v>18.5</v>
      </c>
      <c r="H160" s="5">
        <v>33</v>
      </c>
      <c r="I160" s="5">
        <v>30.5</v>
      </c>
      <c r="N160">
        <v>27.3</v>
      </c>
      <c r="O160">
        <v>25.8</v>
      </c>
      <c r="P160">
        <v>23.3</v>
      </c>
      <c r="Q160">
        <v>23.5</v>
      </c>
      <c r="R160">
        <v>22</v>
      </c>
    </row>
    <row r="161" spans="1:18">
      <c r="A161" s="3" t="s">
        <v>949</v>
      </c>
      <c r="B161" t="s">
        <v>138</v>
      </c>
      <c r="C161" s="5" t="str">
        <f>[2]Sheet317!A10</f>
        <v>Technical Assistant-Departments</v>
      </c>
      <c r="E161" s="5">
        <v>1</v>
      </c>
      <c r="F161" s="5">
        <v>2</v>
      </c>
      <c r="G161" s="5">
        <v>3</v>
      </c>
      <c r="H161" s="5">
        <v>5</v>
      </c>
      <c r="I161" s="5">
        <v>2</v>
      </c>
      <c r="N161">
        <v>3.5</v>
      </c>
      <c r="O161">
        <v>3.5</v>
      </c>
      <c r="P161">
        <v>3.5</v>
      </c>
      <c r="Q161">
        <v>3.5</v>
      </c>
      <c r="R161">
        <v>3.5</v>
      </c>
    </row>
    <row r="162" spans="1:18">
      <c r="A162" s="3" t="s">
        <v>959</v>
      </c>
      <c r="B162"/>
      <c r="N162"/>
      <c r="O162"/>
      <c r="P162"/>
      <c r="Q162"/>
      <c r="R162"/>
    </row>
    <row r="163" spans="1:18" ht="15.75">
      <c r="A163" s="3" t="s">
        <v>965</v>
      </c>
      <c r="B163" s="26" t="s">
        <v>161</v>
      </c>
      <c r="E163" s="130">
        <f t="shared" ref="E163:I163" si="53">SUBTOTAL(9,E164:E181)</f>
        <v>85.7</v>
      </c>
      <c r="F163" s="130">
        <f t="shared" si="53"/>
        <v>86.300000000000011</v>
      </c>
      <c r="G163" s="130">
        <f t="shared" si="53"/>
        <v>90.300000000000011</v>
      </c>
      <c r="H163" s="130">
        <f t="shared" si="53"/>
        <v>92.300000000000011</v>
      </c>
      <c r="I163" s="130">
        <f t="shared" si="53"/>
        <v>95.800000000000011</v>
      </c>
      <c r="N163" s="130">
        <f t="shared" ref="N163:R163" si="54">SUBTOTAL(9,N164:N181)</f>
        <v>66.5</v>
      </c>
      <c r="O163" s="130">
        <f t="shared" si="54"/>
        <v>59.5</v>
      </c>
      <c r="P163" s="130">
        <f t="shared" si="54"/>
        <v>58.5</v>
      </c>
      <c r="Q163" s="130">
        <f t="shared" si="54"/>
        <v>38.5</v>
      </c>
      <c r="R163" s="130">
        <f t="shared" si="54"/>
        <v>38.5</v>
      </c>
    </row>
    <row r="164" spans="1:18">
      <c r="A164" s="3" t="s">
        <v>888</v>
      </c>
      <c r="B164" s="24" t="s">
        <v>123</v>
      </c>
      <c r="C164" s="5" t="str">
        <f>[2]Sheet317!A14</f>
        <v>ADULT AND COMMUNITY EDUCATION FUND</v>
      </c>
      <c r="E164" s="127">
        <f t="shared" ref="E164:I164" si="55">SUBTOTAL(9,E165:E165)</f>
        <v>4</v>
      </c>
      <c r="F164" s="127">
        <f t="shared" si="55"/>
        <v>4</v>
      </c>
      <c r="G164" s="127">
        <f t="shared" si="55"/>
        <v>4</v>
      </c>
      <c r="H164" s="127">
        <f t="shared" si="55"/>
        <v>4</v>
      </c>
      <c r="I164" s="127">
        <f t="shared" si="55"/>
        <v>4</v>
      </c>
      <c r="J164"/>
      <c r="K164"/>
      <c r="L164"/>
      <c r="M164"/>
      <c r="N164" s="127">
        <f t="shared" ref="N164:R164" si="56">SUBTOTAL(9,N165:N165)</f>
        <v>4</v>
      </c>
      <c r="O164" s="127">
        <f t="shared" si="56"/>
        <v>4</v>
      </c>
      <c r="P164" s="127">
        <f t="shared" si="56"/>
        <v>4</v>
      </c>
      <c r="Q164" s="127">
        <f t="shared" si="56"/>
        <v>1</v>
      </c>
      <c r="R164" s="127">
        <f t="shared" si="56"/>
        <v>1</v>
      </c>
    </row>
    <row r="165" spans="1:18">
      <c r="A165" s="3" t="s">
        <v>890</v>
      </c>
      <c r="B165" t="s">
        <v>134</v>
      </c>
      <c r="C165" s="5" t="str">
        <f>[2]Sheet317!A15</f>
        <v>Coordinator</v>
      </c>
      <c r="E165">
        <v>4</v>
      </c>
      <c r="F165">
        <v>4</v>
      </c>
      <c r="G165">
        <v>4</v>
      </c>
      <c r="H165">
        <v>4</v>
      </c>
      <c r="I165">
        <v>4</v>
      </c>
      <c r="N165">
        <v>4</v>
      </c>
      <c r="O165">
        <v>4</v>
      </c>
      <c r="P165">
        <v>4</v>
      </c>
      <c r="Q165">
        <v>1</v>
      </c>
      <c r="R165">
        <v>1</v>
      </c>
    </row>
    <row r="166" spans="1:18">
      <c r="A166" s="3" t="s">
        <v>891</v>
      </c>
      <c r="B166" s="24" t="s">
        <v>124</v>
      </c>
      <c r="E166" s="127">
        <f t="shared" ref="E166:I166" si="57">SUBTOTAL(9,E167:E170)</f>
        <v>27.7</v>
      </c>
      <c r="F166" s="127">
        <f t="shared" si="57"/>
        <v>28.6</v>
      </c>
      <c r="G166" s="127">
        <f t="shared" si="57"/>
        <v>28.6</v>
      </c>
      <c r="H166" s="127">
        <f t="shared" si="57"/>
        <v>31.6</v>
      </c>
      <c r="I166" s="127">
        <f t="shared" si="57"/>
        <v>31.6</v>
      </c>
      <c r="J166"/>
      <c r="K166"/>
      <c r="L166"/>
      <c r="M166"/>
      <c r="N166" s="127">
        <f t="shared" ref="N166:R166" si="58">SUBTOTAL(9,N167:N170)</f>
        <v>25.5</v>
      </c>
      <c r="O166" s="127">
        <f t="shared" si="58"/>
        <v>21</v>
      </c>
      <c r="P166" s="127">
        <f t="shared" si="58"/>
        <v>20</v>
      </c>
      <c r="Q166" s="127">
        <f t="shared" si="58"/>
        <v>15</v>
      </c>
      <c r="R166" s="127">
        <f t="shared" si="58"/>
        <v>14</v>
      </c>
    </row>
    <row r="167" spans="1:18">
      <c r="A167" s="3" t="s">
        <v>895</v>
      </c>
      <c r="B167" t="s">
        <v>162</v>
      </c>
      <c r="C167" s="5" t="str">
        <f>[2]Sheet317!A19</f>
        <v>Adult Ed Program Supervisor</v>
      </c>
      <c r="E167" s="5">
        <v>14.7</v>
      </c>
      <c r="F167" s="5">
        <v>14.6</v>
      </c>
      <c r="G167" s="5">
        <v>14.6</v>
      </c>
      <c r="H167" s="5">
        <v>14.6</v>
      </c>
      <c r="I167" s="5">
        <v>14.6</v>
      </c>
      <c r="N167"/>
      <c r="O167"/>
      <c r="P167"/>
      <c r="Q167">
        <v>4</v>
      </c>
      <c r="R167">
        <v>4</v>
      </c>
    </row>
    <row r="168" spans="1:18">
      <c r="A168" s="3" t="s">
        <v>900</v>
      </c>
      <c r="B168" t="s">
        <v>145</v>
      </c>
      <c r="C168" s="5" t="str">
        <f>[2]Sheet317!A16</f>
        <v>Instructional Specialist</v>
      </c>
      <c r="E168" s="5">
        <v>2</v>
      </c>
      <c r="F168" s="5">
        <v>2</v>
      </c>
      <c r="G168" s="5">
        <v>2</v>
      </c>
      <c r="H168" s="5">
        <v>3</v>
      </c>
      <c r="I168" s="5">
        <v>3</v>
      </c>
      <c r="N168">
        <v>2</v>
      </c>
      <c r="O168">
        <v>2</v>
      </c>
      <c r="P168">
        <v>2</v>
      </c>
      <c r="Q168">
        <v>3</v>
      </c>
      <c r="R168">
        <v>2</v>
      </c>
    </row>
    <row r="169" spans="1:18">
      <c r="A169" s="3" t="s">
        <v>901</v>
      </c>
      <c r="B169" t="s">
        <v>135</v>
      </c>
      <c r="C169" s="5" t="str">
        <f>[2]Sheet317!A17</f>
        <v>Business Specialist</v>
      </c>
      <c r="E169" s="5">
        <v>5</v>
      </c>
      <c r="F169" s="5">
        <v>5</v>
      </c>
      <c r="G169" s="5">
        <v>5</v>
      </c>
      <c r="H169" s="5">
        <v>10</v>
      </c>
      <c r="I169" s="5">
        <v>10</v>
      </c>
      <c r="N169">
        <v>19.5</v>
      </c>
      <c r="O169">
        <v>16</v>
      </c>
      <c r="P169">
        <v>15</v>
      </c>
      <c r="Q169">
        <v>6</v>
      </c>
      <c r="R169">
        <v>6</v>
      </c>
    </row>
    <row r="170" spans="1:18">
      <c r="A170" s="3" t="s">
        <v>902</v>
      </c>
      <c r="B170" t="s">
        <v>146</v>
      </c>
      <c r="C170" s="5" t="str">
        <f>[2]Sheet317!A18</f>
        <v>Technical Specialist</v>
      </c>
      <c r="E170" s="5">
        <v>6</v>
      </c>
      <c r="F170" s="5">
        <v>7</v>
      </c>
      <c r="G170" s="5">
        <v>7</v>
      </c>
      <c r="H170" s="5">
        <v>4</v>
      </c>
      <c r="I170" s="5">
        <v>4</v>
      </c>
      <c r="N170">
        <v>4</v>
      </c>
      <c r="O170">
        <v>3</v>
      </c>
      <c r="P170">
        <v>3</v>
      </c>
      <c r="Q170">
        <v>2</v>
      </c>
      <c r="R170">
        <v>2</v>
      </c>
    </row>
    <row r="171" spans="1:18">
      <c r="A171" s="3" t="s">
        <v>903</v>
      </c>
      <c r="B171" s="24" t="s">
        <v>125</v>
      </c>
      <c r="E171" s="127">
        <f t="shared" ref="E171:I171" si="59">SUBTOTAL(9,E172:E173)</f>
        <v>5</v>
      </c>
      <c r="F171" s="127">
        <f t="shared" si="59"/>
        <v>5</v>
      </c>
      <c r="G171" s="127">
        <f t="shared" si="59"/>
        <v>8.5</v>
      </c>
      <c r="H171" s="127">
        <f t="shared" si="59"/>
        <v>7.5</v>
      </c>
      <c r="I171" s="127">
        <f t="shared" si="59"/>
        <v>7.5</v>
      </c>
      <c r="J171"/>
      <c r="K171"/>
      <c r="L171"/>
      <c r="M171"/>
      <c r="N171" s="127">
        <f t="shared" ref="N171:R171" si="60">SUBTOTAL(9,N172:N173)</f>
        <v>5</v>
      </c>
      <c r="O171" s="127">
        <f t="shared" si="60"/>
        <v>4</v>
      </c>
      <c r="P171" s="127">
        <f t="shared" si="60"/>
        <v>6</v>
      </c>
      <c r="Q171" s="127">
        <f t="shared" si="60"/>
        <v>5</v>
      </c>
      <c r="R171" s="127">
        <f t="shared" si="60"/>
        <v>6</v>
      </c>
    </row>
    <row r="172" spans="1:18">
      <c r="A172" s="3" t="s">
        <v>904</v>
      </c>
      <c r="B172" t="s">
        <v>136</v>
      </c>
      <c r="C172" s="5" t="str">
        <f>[2]Sheet317!A21</f>
        <v>Technician</v>
      </c>
      <c r="E172" s="5">
        <v>5</v>
      </c>
      <c r="F172" s="5">
        <v>5</v>
      </c>
      <c r="G172" s="5">
        <v>8.5</v>
      </c>
      <c r="H172" s="5">
        <v>7.5</v>
      </c>
      <c r="I172" s="5">
        <v>7.5</v>
      </c>
      <c r="N172">
        <v>5</v>
      </c>
      <c r="O172">
        <v>4</v>
      </c>
      <c r="P172">
        <v>6</v>
      </c>
      <c r="Q172">
        <v>5</v>
      </c>
      <c r="R172">
        <v>5</v>
      </c>
    </row>
    <row r="173" spans="1:18">
      <c r="A173" s="3" t="s">
        <v>906</v>
      </c>
      <c r="B173" t="s">
        <v>164</v>
      </c>
      <c r="N173"/>
      <c r="O173"/>
      <c r="P173"/>
      <c r="Q173"/>
      <c r="R173">
        <v>1</v>
      </c>
    </row>
    <row r="174" spans="1:18">
      <c r="A174" s="3" t="s">
        <v>908</v>
      </c>
      <c r="B174" s="24" t="s">
        <v>128</v>
      </c>
      <c r="E174" s="127">
        <f t="shared" ref="E174:I174" si="61">SUBTOTAL(9,E175:E176)</f>
        <v>5.3</v>
      </c>
      <c r="F174" s="127">
        <f t="shared" si="61"/>
        <v>5</v>
      </c>
      <c r="G174" s="127">
        <f t="shared" si="61"/>
        <v>5</v>
      </c>
      <c r="H174" s="127">
        <f t="shared" si="61"/>
        <v>5</v>
      </c>
      <c r="I174" s="127">
        <f t="shared" si="61"/>
        <v>5</v>
      </c>
      <c r="J174"/>
      <c r="K174"/>
      <c r="L174"/>
      <c r="M174"/>
      <c r="N174" s="127">
        <f t="shared" ref="N174:R174" si="62">SUBTOTAL(9,N175:N176)</f>
        <v>4</v>
      </c>
      <c r="O174" s="127">
        <f t="shared" si="62"/>
        <v>4</v>
      </c>
      <c r="P174" s="127">
        <f t="shared" si="62"/>
        <v>4</v>
      </c>
      <c r="Q174" s="127">
        <f t="shared" si="62"/>
        <v>4.5</v>
      </c>
      <c r="R174" s="127">
        <f t="shared" si="62"/>
        <v>4.5</v>
      </c>
    </row>
    <row r="175" spans="1:18">
      <c r="A175" s="3" t="s">
        <v>913</v>
      </c>
      <c r="B175" t="s">
        <v>165</v>
      </c>
      <c r="N175"/>
      <c r="O175"/>
      <c r="P175"/>
      <c r="Q175">
        <v>1</v>
      </c>
      <c r="R175">
        <v>1</v>
      </c>
    </row>
    <row r="176" spans="1:18">
      <c r="A176" s="3" t="s">
        <v>931</v>
      </c>
      <c r="B176" t="s">
        <v>166</v>
      </c>
      <c r="C176" s="5" t="str">
        <f>[2]Sheet317!A22</f>
        <v>Teacher - Professional Technical Projects</v>
      </c>
      <c r="E176" s="5">
        <v>5.3</v>
      </c>
      <c r="F176" s="5">
        <v>5</v>
      </c>
      <c r="G176" s="5">
        <v>5</v>
      </c>
      <c r="H176" s="5">
        <v>5</v>
      </c>
      <c r="I176" s="5">
        <v>5</v>
      </c>
      <c r="N176">
        <v>4</v>
      </c>
      <c r="O176">
        <v>4</v>
      </c>
      <c r="P176">
        <v>4</v>
      </c>
      <c r="Q176">
        <v>3.5</v>
      </c>
      <c r="R176">
        <v>3.5</v>
      </c>
    </row>
    <row r="177" spans="1:18">
      <c r="A177" s="3" t="s">
        <v>943</v>
      </c>
      <c r="B177" s="24" t="s">
        <v>130</v>
      </c>
      <c r="E177" s="127">
        <f t="shared" ref="E177:I177" si="63">SUBTOTAL(9,E178:E179)</f>
        <v>41.7</v>
      </c>
      <c r="F177" s="127">
        <f t="shared" si="63"/>
        <v>41.7</v>
      </c>
      <c r="G177" s="127">
        <f t="shared" si="63"/>
        <v>39.200000000000003</v>
      </c>
      <c r="H177" s="127">
        <f t="shared" si="63"/>
        <v>39.200000000000003</v>
      </c>
      <c r="I177" s="127">
        <f t="shared" si="63"/>
        <v>42.7</v>
      </c>
      <c r="J177"/>
      <c r="K177"/>
      <c r="L177"/>
      <c r="M177"/>
      <c r="N177" s="127">
        <f t="shared" ref="N177:R177" si="64">SUBTOTAL(9,N178:N179)</f>
        <v>25</v>
      </c>
      <c r="O177" s="127">
        <f t="shared" si="64"/>
        <v>23.5</v>
      </c>
      <c r="P177" s="127">
        <f t="shared" si="64"/>
        <v>22.5</v>
      </c>
      <c r="Q177" s="127">
        <f t="shared" si="64"/>
        <v>11</v>
      </c>
      <c r="R177" s="127">
        <f t="shared" si="64"/>
        <v>11</v>
      </c>
    </row>
    <row r="178" spans="1:18">
      <c r="A178" s="3" t="s">
        <v>948</v>
      </c>
      <c r="B178" t="s">
        <v>137</v>
      </c>
      <c r="C178" s="5" t="str">
        <f>[2]Sheet317!A23</f>
        <v>Office Assistant - Departments</v>
      </c>
      <c r="E178" s="5">
        <v>41.7</v>
      </c>
      <c r="F178" s="5">
        <v>41.7</v>
      </c>
      <c r="G178" s="5">
        <v>32.200000000000003</v>
      </c>
      <c r="H178" s="5">
        <v>32.200000000000003</v>
      </c>
      <c r="I178" s="5">
        <v>35.700000000000003</v>
      </c>
      <c r="N178">
        <v>21</v>
      </c>
      <c r="O178">
        <v>19.5</v>
      </c>
      <c r="P178">
        <v>18.5</v>
      </c>
      <c r="Q178">
        <v>6</v>
      </c>
      <c r="R178">
        <v>6</v>
      </c>
    </row>
    <row r="179" spans="1:18">
      <c r="A179" s="3" t="s">
        <v>949</v>
      </c>
      <c r="B179" t="s">
        <v>138</v>
      </c>
      <c r="C179" s="5" t="str">
        <f>[2]Sheet317!A24</f>
        <v>Technical Assistant - Departments</v>
      </c>
      <c r="E179" s="5">
        <v>0</v>
      </c>
      <c r="F179" s="5">
        <v>0</v>
      </c>
      <c r="G179" s="5">
        <v>7</v>
      </c>
      <c r="H179" s="5">
        <v>7</v>
      </c>
      <c r="I179" s="5">
        <v>7</v>
      </c>
      <c r="N179">
        <v>4</v>
      </c>
      <c r="O179">
        <v>4</v>
      </c>
      <c r="P179">
        <v>4</v>
      </c>
      <c r="Q179">
        <v>5</v>
      </c>
      <c r="R179">
        <v>5</v>
      </c>
    </row>
    <row r="180" spans="1:18">
      <c r="A180" s="3" t="s">
        <v>950</v>
      </c>
      <c r="B180" s="24" t="s">
        <v>131</v>
      </c>
      <c r="C180"/>
      <c r="D180"/>
      <c r="E180" s="127">
        <f t="shared" ref="E180:I180" si="65">SUBTOTAL(9,E181:E181)</f>
        <v>2</v>
      </c>
      <c r="F180" s="127">
        <f t="shared" si="65"/>
        <v>2</v>
      </c>
      <c r="G180" s="127">
        <f t="shared" si="65"/>
        <v>5</v>
      </c>
      <c r="H180" s="127">
        <f t="shared" si="65"/>
        <v>5</v>
      </c>
      <c r="I180" s="127">
        <f t="shared" si="65"/>
        <v>5</v>
      </c>
      <c r="J180"/>
      <c r="K180"/>
      <c r="L180"/>
      <c r="M180"/>
      <c r="N180" s="127">
        <f t="shared" ref="N180:R180" si="66">SUBTOTAL(9,N181:N181)</f>
        <v>3</v>
      </c>
      <c r="O180" s="127">
        <f t="shared" si="66"/>
        <v>3</v>
      </c>
      <c r="P180" s="127">
        <f t="shared" si="66"/>
        <v>2</v>
      </c>
      <c r="Q180" s="127">
        <f t="shared" si="66"/>
        <v>2</v>
      </c>
      <c r="R180" s="127">
        <f t="shared" si="66"/>
        <v>2</v>
      </c>
    </row>
    <row r="181" spans="1:18">
      <c r="A181" s="3" t="s">
        <v>951</v>
      </c>
      <c r="B181" t="s">
        <v>139</v>
      </c>
      <c r="C181" s="5" t="str">
        <f>[2]Sheet317!A26</f>
        <v>Tradesperson</v>
      </c>
      <c r="E181" s="5">
        <v>2</v>
      </c>
      <c r="F181" s="5">
        <v>2</v>
      </c>
      <c r="G181" s="5">
        <v>5</v>
      </c>
      <c r="H181" s="5">
        <v>5</v>
      </c>
      <c r="I181" s="5">
        <v>5</v>
      </c>
      <c r="N181">
        <v>3</v>
      </c>
      <c r="O181">
        <v>3</v>
      </c>
      <c r="P181">
        <v>2</v>
      </c>
      <c r="Q181">
        <v>2</v>
      </c>
      <c r="R181">
        <v>2</v>
      </c>
    </row>
    <row r="182" spans="1:18">
      <c r="A182" s="3" t="s">
        <v>959</v>
      </c>
      <c r="B182"/>
      <c r="N182"/>
      <c r="O182"/>
      <c r="P182"/>
      <c r="Q182"/>
      <c r="R182"/>
    </row>
    <row r="183" spans="1:18" ht="15.75">
      <c r="A183" s="3" t="s">
        <v>966</v>
      </c>
      <c r="B183" s="26" t="s">
        <v>167</v>
      </c>
      <c r="C183" s="5" t="str">
        <f>[2]Sheet317!A29</f>
        <v>CONSTRUCTION FUND</v>
      </c>
      <c r="E183" s="127">
        <f t="shared" ref="E183:I183" si="67">SUBTOTAL(9,E184:E196)</f>
        <v>82.3</v>
      </c>
      <c r="F183" s="127">
        <f t="shared" si="67"/>
        <v>86.3</v>
      </c>
      <c r="G183" s="127">
        <f t="shared" si="67"/>
        <v>86.3</v>
      </c>
      <c r="H183" s="127">
        <f t="shared" si="67"/>
        <v>88.3</v>
      </c>
      <c r="I183" s="127">
        <f t="shared" si="67"/>
        <v>88.3</v>
      </c>
      <c r="J183"/>
      <c r="K183"/>
      <c r="L183"/>
      <c r="M183"/>
      <c r="N183" s="127">
        <f t="shared" ref="N183" si="68">SUBTOTAL(9,N184:N196)</f>
        <v>97.8</v>
      </c>
      <c r="O183" s="127">
        <f t="shared" ref="O183:R183" si="69">SUBTOTAL(9,O184:O196)</f>
        <v>87.3</v>
      </c>
      <c r="P183" s="127">
        <f t="shared" si="69"/>
        <v>87.3</v>
      </c>
      <c r="Q183" s="127">
        <f t="shared" si="69"/>
        <v>87.3</v>
      </c>
      <c r="R183" s="127">
        <f t="shared" si="69"/>
        <v>87.3</v>
      </c>
    </row>
    <row r="184" spans="1:18">
      <c r="A184" s="3" t="s">
        <v>888</v>
      </c>
      <c r="B184" s="24" t="s">
        <v>123</v>
      </c>
      <c r="E184" s="127">
        <f t="shared" ref="E184:I184" si="70">SUBTOTAL(9,E185:E186)</f>
        <v>6.7</v>
      </c>
      <c r="F184" s="127">
        <f t="shared" si="70"/>
        <v>7.2</v>
      </c>
      <c r="G184" s="127">
        <f t="shared" si="70"/>
        <v>8</v>
      </c>
      <c r="H184" s="127">
        <f t="shared" si="70"/>
        <v>8</v>
      </c>
      <c r="I184" s="127">
        <f t="shared" si="70"/>
        <v>8</v>
      </c>
      <c r="J184"/>
      <c r="K184"/>
      <c r="L184"/>
      <c r="M184"/>
      <c r="N184" s="127">
        <f t="shared" ref="N184" si="71">SUBTOTAL(9,N185:N186)</f>
        <v>12.5</v>
      </c>
      <c r="O184" s="127">
        <f t="shared" ref="O184:R184" si="72">SUBTOTAL(9,O185:O186)</f>
        <v>7</v>
      </c>
      <c r="P184" s="127">
        <f t="shared" si="72"/>
        <v>7</v>
      </c>
      <c r="Q184" s="127">
        <f t="shared" si="72"/>
        <v>7</v>
      </c>
      <c r="R184" s="127">
        <f t="shared" si="72"/>
        <v>7</v>
      </c>
    </row>
    <row r="185" spans="1:18">
      <c r="A185" s="3" t="s">
        <v>889</v>
      </c>
      <c r="B185" t="s">
        <v>168</v>
      </c>
      <c r="C185" s="5" t="str">
        <f>[2]Sheet317!A30</f>
        <v>Director</v>
      </c>
      <c r="E185" s="5">
        <v>1.8</v>
      </c>
      <c r="F185" s="5">
        <v>1.8</v>
      </c>
      <c r="G185" s="5">
        <v>0.5</v>
      </c>
      <c r="H185" s="5">
        <v>0.5</v>
      </c>
      <c r="I185" s="5">
        <v>0.5</v>
      </c>
      <c r="N185">
        <v>5</v>
      </c>
      <c r="O185">
        <v>0.5</v>
      </c>
      <c r="P185">
        <v>0.5</v>
      </c>
      <c r="Q185">
        <v>0.5</v>
      </c>
      <c r="R185">
        <v>0.5</v>
      </c>
    </row>
    <row r="186" spans="1:18">
      <c r="A186" s="3" t="s">
        <v>890</v>
      </c>
      <c r="B186" t="s">
        <v>134</v>
      </c>
      <c r="C186" s="5" t="str">
        <f>[2]Sheet317!A31</f>
        <v>Coordinator</v>
      </c>
      <c r="E186" s="5">
        <v>4.9000000000000004</v>
      </c>
      <c r="F186" s="5">
        <v>5.4</v>
      </c>
      <c r="G186" s="5">
        <v>7.5</v>
      </c>
      <c r="H186" s="5">
        <v>7.5</v>
      </c>
      <c r="I186" s="5">
        <v>7.5</v>
      </c>
      <c r="N186">
        <v>7.5</v>
      </c>
      <c r="O186">
        <v>6.5</v>
      </c>
      <c r="P186">
        <v>6.5</v>
      </c>
      <c r="Q186">
        <v>6.5</v>
      </c>
      <c r="R186">
        <v>6.5</v>
      </c>
    </row>
    <row r="187" spans="1:18">
      <c r="A187" s="3" t="s">
        <v>891</v>
      </c>
      <c r="B187" s="24" t="s">
        <v>124</v>
      </c>
      <c r="E187" s="127">
        <f t="shared" ref="E187:R187" si="73">SUBTOTAL(9,E188:E190)</f>
        <v>2.8</v>
      </c>
      <c r="F187" s="127">
        <f t="shared" si="73"/>
        <v>13.1</v>
      </c>
      <c r="G187" s="127">
        <f t="shared" si="73"/>
        <v>25.5</v>
      </c>
      <c r="H187" s="127">
        <f t="shared" si="73"/>
        <v>26.5</v>
      </c>
      <c r="I187" s="127">
        <f t="shared" si="73"/>
        <v>26.5</v>
      </c>
      <c r="J187" s="127"/>
      <c r="K187" s="127"/>
      <c r="L187" s="127"/>
      <c r="M187" s="127"/>
      <c r="N187" s="127">
        <f t="shared" ref="N187" si="74">SUBTOTAL(9,N188:N190)</f>
        <v>30.5</v>
      </c>
      <c r="O187" s="127">
        <f t="shared" si="73"/>
        <v>28.5</v>
      </c>
      <c r="P187" s="127">
        <f t="shared" si="73"/>
        <v>28.5</v>
      </c>
      <c r="Q187" s="127">
        <f t="shared" si="73"/>
        <v>28.5</v>
      </c>
      <c r="R187" s="127">
        <f t="shared" si="73"/>
        <v>28.5</v>
      </c>
    </row>
    <row r="188" spans="1:18">
      <c r="A188" s="3" t="s">
        <v>895</v>
      </c>
      <c r="B188" t="s">
        <v>169</v>
      </c>
      <c r="N188"/>
      <c r="O188">
        <v>3</v>
      </c>
      <c r="P188">
        <v>3</v>
      </c>
      <c r="Q188">
        <v>3</v>
      </c>
      <c r="R188">
        <v>3</v>
      </c>
    </row>
    <row r="189" spans="1:18">
      <c r="A189" s="3" t="s">
        <v>901</v>
      </c>
      <c r="B189" t="s">
        <v>135</v>
      </c>
      <c r="C189" s="5" t="str">
        <f>[2]Sheet317!A33</f>
        <v>Business Specialist</v>
      </c>
      <c r="E189" s="5">
        <v>2</v>
      </c>
      <c r="F189" s="5">
        <v>6.3</v>
      </c>
      <c r="G189" s="5">
        <v>6.5</v>
      </c>
      <c r="H189" s="5">
        <v>6.5</v>
      </c>
      <c r="I189" s="5">
        <v>6.5</v>
      </c>
      <c r="N189">
        <v>9.5</v>
      </c>
      <c r="O189">
        <v>5.5</v>
      </c>
      <c r="P189">
        <v>5.5</v>
      </c>
      <c r="Q189">
        <v>5.5</v>
      </c>
      <c r="R189">
        <v>5.5</v>
      </c>
    </row>
    <row r="190" spans="1:18">
      <c r="A190" s="3" t="s">
        <v>902</v>
      </c>
      <c r="B190" t="s">
        <v>146</v>
      </c>
      <c r="C190" s="5" t="str">
        <f>[2]Sheet317!A34</f>
        <v>Technical Specialist</v>
      </c>
      <c r="E190" s="5">
        <v>0.8</v>
      </c>
      <c r="F190" s="5">
        <v>6.8</v>
      </c>
      <c r="G190" s="5">
        <v>19</v>
      </c>
      <c r="H190" s="5">
        <v>20</v>
      </c>
      <c r="I190" s="5">
        <v>20</v>
      </c>
      <c r="N190">
        <v>21</v>
      </c>
      <c r="O190">
        <v>20</v>
      </c>
      <c r="P190">
        <v>20</v>
      </c>
      <c r="Q190">
        <v>20</v>
      </c>
      <c r="R190">
        <v>20</v>
      </c>
    </row>
    <row r="191" spans="1:18">
      <c r="A191" s="3" t="s">
        <v>903</v>
      </c>
      <c r="B191" s="24" t="s">
        <v>125</v>
      </c>
      <c r="E191" s="127">
        <f t="shared" ref="E191:R191" si="75">SUBTOTAL(9,E192:E192)</f>
        <v>68.7</v>
      </c>
      <c r="F191" s="127">
        <f t="shared" si="75"/>
        <v>60</v>
      </c>
      <c r="G191" s="127">
        <f t="shared" si="75"/>
        <v>45.8</v>
      </c>
      <c r="H191" s="127">
        <f t="shared" si="75"/>
        <v>46.8</v>
      </c>
      <c r="I191" s="127">
        <f t="shared" si="75"/>
        <v>46.8</v>
      </c>
      <c r="J191" s="127"/>
      <c r="K191" s="127"/>
      <c r="L191" s="127"/>
      <c r="M191" s="127"/>
      <c r="N191" s="127">
        <f t="shared" ref="N191" si="76">SUBTOTAL(9,N192:N192)</f>
        <v>48.8</v>
      </c>
      <c r="O191" s="127">
        <f t="shared" si="75"/>
        <v>45.8</v>
      </c>
      <c r="P191" s="127">
        <f t="shared" si="75"/>
        <v>45.8</v>
      </c>
      <c r="Q191" s="127">
        <f t="shared" si="75"/>
        <v>45.8</v>
      </c>
      <c r="R191" s="127">
        <f t="shared" si="75"/>
        <v>45.8</v>
      </c>
    </row>
    <row r="192" spans="1:18">
      <c r="A192" s="3" t="s">
        <v>904</v>
      </c>
      <c r="B192" t="s">
        <v>136</v>
      </c>
      <c r="C192" s="5" t="str">
        <f>[2]Sheet317!A36</f>
        <v>Technician</v>
      </c>
      <c r="E192" s="5">
        <v>68.7</v>
      </c>
      <c r="F192" s="5">
        <v>60</v>
      </c>
      <c r="G192" s="5">
        <v>45.8</v>
      </c>
      <c r="H192" s="5">
        <v>46.8</v>
      </c>
      <c r="I192" s="5">
        <v>46.8</v>
      </c>
      <c r="N192">
        <v>48.8</v>
      </c>
      <c r="O192">
        <v>45.8</v>
      </c>
      <c r="P192">
        <v>45.8</v>
      </c>
      <c r="Q192">
        <v>45.8</v>
      </c>
      <c r="R192">
        <v>45.8</v>
      </c>
    </row>
    <row r="193" spans="1:18">
      <c r="A193" s="3" t="s">
        <v>943</v>
      </c>
      <c r="B193" s="24" t="s">
        <v>130</v>
      </c>
      <c r="E193" s="127">
        <f t="shared" ref="E193:R193" si="77">SUBTOTAL(9,E194:E194)</f>
        <v>4.0999999999999996</v>
      </c>
      <c r="F193" s="127">
        <f t="shared" si="77"/>
        <v>4</v>
      </c>
      <c r="G193" s="127">
        <f t="shared" si="77"/>
        <v>5</v>
      </c>
      <c r="H193" s="127">
        <f t="shared" si="77"/>
        <v>5</v>
      </c>
      <c r="I193" s="127">
        <f t="shared" si="77"/>
        <v>5</v>
      </c>
      <c r="J193" s="127"/>
      <c r="K193" s="127"/>
      <c r="L193" s="127"/>
      <c r="M193" s="127"/>
      <c r="N193" s="127">
        <f t="shared" ref="N193" si="78">SUBTOTAL(9,N194:N194)</f>
        <v>5</v>
      </c>
      <c r="O193" s="127">
        <f t="shared" si="77"/>
        <v>5</v>
      </c>
      <c r="P193" s="127">
        <f t="shared" si="77"/>
        <v>5</v>
      </c>
      <c r="Q193" s="127">
        <f t="shared" si="77"/>
        <v>5</v>
      </c>
      <c r="R193" s="127">
        <f t="shared" si="77"/>
        <v>5</v>
      </c>
    </row>
    <row r="194" spans="1:18">
      <c r="A194" s="3" t="s">
        <v>948</v>
      </c>
      <c r="B194" t="s">
        <v>137</v>
      </c>
      <c r="C194" s="5" t="str">
        <f>[2]Sheet318!A5</f>
        <v>Office Assistant - Departments</v>
      </c>
      <c r="E194" s="5">
        <v>4.0999999999999996</v>
      </c>
      <c r="F194" s="5">
        <v>4</v>
      </c>
      <c r="G194" s="5">
        <v>5</v>
      </c>
      <c r="H194" s="5">
        <v>5</v>
      </c>
      <c r="I194" s="5">
        <v>5</v>
      </c>
      <c r="N194">
        <v>5</v>
      </c>
      <c r="O194">
        <v>5</v>
      </c>
      <c r="P194">
        <v>5</v>
      </c>
      <c r="Q194">
        <v>5</v>
      </c>
      <c r="R194">
        <v>5</v>
      </c>
    </row>
    <row r="195" spans="1:18">
      <c r="A195" s="3" t="s">
        <v>950</v>
      </c>
      <c r="B195" s="24" t="s">
        <v>131</v>
      </c>
      <c r="E195" s="127">
        <f t="shared" ref="E195:R195" si="79">SUBTOTAL(9,E196:E196)</f>
        <v>0</v>
      </c>
      <c r="F195" s="127">
        <f t="shared" si="79"/>
        <v>2</v>
      </c>
      <c r="G195" s="127">
        <f t="shared" si="79"/>
        <v>2</v>
      </c>
      <c r="H195" s="127">
        <f t="shared" si="79"/>
        <v>2</v>
      </c>
      <c r="I195" s="127">
        <f t="shared" si="79"/>
        <v>2</v>
      </c>
      <c r="J195" s="127"/>
      <c r="K195" s="127"/>
      <c r="L195" s="127"/>
      <c r="M195" s="127"/>
      <c r="N195" s="127">
        <f t="shared" ref="N195" si="80">SUBTOTAL(9,N196:N196)</f>
        <v>1</v>
      </c>
      <c r="O195" s="127">
        <f t="shared" si="79"/>
        <v>1</v>
      </c>
      <c r="P195" s="127">
        <f t="shared" si="79"/>
        <v>1</v>
      </c>
      <c r="Q195" s="127">
        <f t="shared" si="79"/>
        <v>1</v>
      </c>
      <c r="R195" s="127">
        <f t="shared" si="79"/>
        <v>1</v>
      </c>
    </row>
    <row r="196" spans="1:18">
      <c r="A196" s="3" t="s">
        <v>951</v>
      </c>
      <c r="B196" t="s">
        <v>139</v>
      </c>
      <c r="C196" s="5" t="str">
        <f>[2]Sheet318!A6</f>
        <v>Tradesperson</v>
      </c>
      <c r="E196" s="5">
        <v>0</v>
      </c>
      <c r="F196" s="5">
        <v>2</v>
      </c>
      <c r="G196" s="5">
        <v>2</v>
      </c>
      <c r="H196" s="5">
        <v>2</v>
      </c>
      <c r="I196" s="5">
        <v>2</v>
      </c>
      <c r="N196">
        <v>1</v>
      </c>
      <c r="O196">
        <v>1</v>
      </c>
      <c r="P196">
        <v>1</v>
      </c>
      <c r="Q196">
        <v>1</v>
      </c>
      <c r="R196">
        <v>1</v>
      </c>
    </row>
    <row r="197" spans="1:18">
      <c r="A197" s="3" t="s">
        <v>959</v>
      </c>
      <c r="B197"/>
      <c r="N197"/>
      <c r="O197"/>
      <c r="P197"/>
      <c r="Q197"/>
      <c r="R197"/>
    </row>
    <row r="198" spans="1:18" ht="15.75">
      <c r="A198" s="3" t="s">
        <v>967</v>
      </c>
      <c r="B198" s="26" t="s">
        <v>170</v>
      </c>
      <c r="C198" s="5" t="str">
        <f>[2]Sheet318!A8</f>
        <v>INSURANCE FUND</v>
      </c>
      <c r="E198" s="127">
        <f t="shared" ref="E198:I198" si="81">SUBTOTAL(9,E199:E206)</f>
        <v>6.3</v>
      </c>
      <c r="F198" s="127">
        <f t="shared" si="81"/>
        <v>6.3</v>
      </c>
      <c r="G198" s="127">
        <f t="shared" si="81"/>
        <v>10.3</v>
      </c>
      <c r="H198" s="127">
        <f t="shared" si="81"/>
        <v>10.3</v>
      </c>
      <c r="I198" s="127">
        <f t="shared" si="81"/>
        <v>10.3</v>
      </c>
      <c r="J198" s="127"/>
      <c r="K198" s="127"/>
      <c r="L198" s="127"/>
      <c r="M198" s="127"/>
      <c r="N198" s="127">
        <f>SUBTOTAL(9,N199:N206)</f>
        <v>10.3</v>
      </c>
      <c r="O198" s="127">
        <f t="shared" ref="O198:R198" si="82">SUBTOTAL(9,O199:O206)</f>
        <v>10.3</v>
      </c>
      <c r="P198" s="127">
        <f t="shared" si="82"/>
        <v>10.3</v>
      </c>
      <c r="Q198" s="127">
        <f t="shared" si="82"/>
        <v>10.3</v>
      </c>
      <c r="R198" s="127">
        <f t="shared" si="82"/>
        <v>10.3</v>
      </c>
    </row>
    <row r="199" spans="1:18">
      <c r="A199" s="3" t="s">
        <v>888</v>
      </c>
      <c r="B199" s="24" t="s">
        <v>123</v>
      </c>
      <c r="E199" s="127">
        <f t="shared" ref="E199:R199" si="83">SUBTOTAL(9,E200:E200)</f>
        <v>0</v>
      </c>
      <c r="F199" s="127">
        <f t="shared" si="83"/>
        <v>0</v>
      </c>
      <c r="G199" s="127">
        <f t="shared" si="83"/>
        <v>1</v>
      </c>
      <c r="H199" s="127">
        <f t="shared" si="83"/>
        <v>1</v>
      </c>
      <c r="I199" s="127">
        <f t="shared" si="83"/>
        <v>1</v>
      </c>
      <c r="J199" s="127"/>
      <c r="K199" s="127"/>
      <c r="L199" s="127"/>
      <c r="M199" s="127"/>
      <c r="N199" s="127">
        <f t="shared" ref="N199" si="84">SUBTOTAL(9,N200:N200)</f>
        <v>1</v>
      </c>
      <c r="O199" s="127">
        <f t="shared" si="83"/>
        <v>1</v>
      </c>
      <c r="P199" s="127">
        <f t="shared" si="83"/>
        <v>1</v>
      </c>
      <c r="Q199" s="127">
        <f t="shared" si="83"/>
        <v>1</v>
      </c>
      <c r="R199" s="127">
        <f t="shared" si="83"/>
        <v>1</v>
      </c>
    </row>
    <row r="200" spans="1:18">
      <c r="A200" s="3" t="s">
        <v>890</v>
      </c>
      <c r="B200" t="s">
        <v>134</v>
      </c>
      <c r="C200" s="5" t="str">
        <f>[2]Sheet318!A9</f>
        <v>Coordinator</v>
      </c>
      <c r="E200" s="5">
        <v>0</v>
      </c>
      <c r="F200" s="5">
        <v>0</v>
      </c>
      <c r="G200" s="5">
        <v>1</v>
      </c>
      <c r="H200" s="5">
        <v>1</v>
      </c>
      <c r="I200" s="5">
        <v>1</v>
      </c>
      <c r="N200">
        <v>1</v>
      </c>
      <c r="O200">
        <v>1</v>
      </c>
      <c r="P200">
        <v>1</v>
      </c>
      <c r="Q200">
        <v>1</v>
      </c>
      <c r="R200">
        <v>1</v>
      </c>
    </row>
    <row r="201" spans="1:18">
      <c r="A201" s="3" t="s">
        <v>891</v>
      </c>
      <c r="B201" s="24" t="s">
        <v>124</v>
      </c>
      <c r="E201" s="127">
        <f t="shared" ref="E201:R201" si="85">SUBTOTAL(9,E202:E202)</f>
        <v>1.3</v>
      </c>
      <c r="F201" s="127">
        <f t="shared" si="85"/>
        <v>1.3</v>
      </c>
      <c r="G201" s="127">
        <f t="shared" si="85"/>
        <v>2.2999999999999998</v>
      </c>
      <c r="H201" s="127">
        <f t="shared" si="85"/>
        <v>2.2999999999999998</v>
      </c>
      <c r="I201" s="127">
        <f t="shared" si="85"/>
        <v>2.2999999999999998</v>
      </c>
      <c r="J201" s="127"/>
      <c r="K201" s="127"/>
      <c r="L201" s="127"/>
      <c r="M201" s="127"/>
      <c r="N201" s="127">
        <f t="shared" ref="N201" si="86">SUBTOTAL(9,N202:N202)</f>
        <v>3.3</v>
      </c>
      <c r="O201" s="127">
        <f t="shared" si="85"/>
        <v>3.3</v>
      </c>
      <c r="P201" s="127">
        <f t="shared" si="85"/>
        <v>4.3</v>
      </c>
      <c r="Q201" s="127">
        <f t="shared" si="85"/>
        <v>4.3</v>
      </c>
      <c r="R201" s="127">
        <f t="shared" si="85"/>
        <v>4.3</v>
      </c>
    </row>
    <row r="202" spans="1:18">
      <c r="A202" s="3" t="s">
        <v>901</v>
      </c>
      <c r="B202" t="s">
        <v>135</v>
      </c>
      <c r="C202" s="5" t="str">
        <f>[2]Sheet318!A10</f>
        <v>Business Specialist</v>
      </c>
      <c r="E202" s="5">
        <v>1.3</v>
      </c>
      <c r="F202" s="5">
        <v>1.3</v>
      </c>
      <c r="G202" s="5">
        <v>2.2999999999999998</v>
      </c>
      <c r="H202" s="5">
        <v>2.2999999999999998</v>
      </c>
      <c r="I202" s="5">
        <v>2.2999999999999998</v>
      </c>
      <c r="N202">
        <v>3.3</v>
      </c>
      <c r="O202">
        <v>3.3</v>
      </c>
      <c r="P202">
        <v>4.3</v>
      </c>
      <c r="Q202">
        <v>4.3</v>
      </c>
      <c r="R202">
        <v>4.3</v>
      </c>
    </row>
    <row r="203" spans="1:18">
      <c r="A203" s="3"/>
      <c r="B203" s="25" t="s">
        <v>865</v>
      </c>
      <c r="C203" s="5" t="str">
        <f>[2]Sheet318!A11</f>
        <v>Technician</v>
      </c>
      <c r="E203" s="5">
        <v>1</v>
      </c>
      <c r="F203" s="5">
        <v>0</v>
      </c>
      <c r="G203" s="5">
        <v>1</v>
      </c>
      <c r="H203" s="5">
        <v>1</v>
      </c>
      <c r="I203" s="5">
        <v>1</v>
      </c>
      <c r="N203"/>
      <c r="O203"/>
      <c r="P203"/>
      <c r="Q203"/>
      <c r="R203"/>
    </row>
    <row r="204" spans="1:18">
      <c r="A204" s="3" t="s">
        <v>943</v>
      </c>
      <c r="B204" s="24" t="s">
        <v>130</v>
      </c>
      <c r="E204" s="127">
        <f t="shared" ref="E204:R204" si="87">SUBTOTAL(9,E205:E206)</f>
        <v>4</v>
      </c>
      <c r="F204" s="127">
        <f t="shared" si="87"/>
        <v>5</v>
      </c>
      <c r="G204" s="127">
        <f t="shared" si="87"/>
        <v>6</v>
      </c>
      <c r="H204" s="127">
        <f t="shared" si="87"/>
        <v>6</v>
      </c>
      <c r="I204" s="127">
        <f t="shared" si="87"/>
        <v>6</v>
      </c>
      <c r="J204" s="127"/>
      <c r="K204" s="127"/>
      <c r="L204" s="127"/>
      <c r="M204" s="127"/>
      <c r="N204" s="127">
        <f t="shared" ref="N204" si="88">SUBTOTAL(9,N205:N206)</f>
        <v>6</v>
      </c>
      <c r="O204" s="127">
        <f t="shared" si="87"/>
        <v>6</v>
      </c>
      <c r="P204" s="127">
        <f t="shared" si="87"/>
        <v>5</v>
      </c>
      <c r="Q204" s="127">
        <f t="shared" si="87"/>
        <v>5</v>
      </c>
      <c r="R204" s="127">
        <f t="shared" si="87"/>
        <v>5</v>
      </c>
    </row>
    <row r="205" spans="1:18">
      <c r="A205" s="3" t="s">
        <v>948</v>
      </c>
      <c r="B205" t="s">
        <v>137</v>
      </c>
      <c r="C205" s="5" t="str">
        <f>[2]Sheet318!A12</f>
        <v>Office Assistant - Departments</v>
      </c>
      <c r="E205" s="5">
        <v>4</v>
      </c>
      <c r="F205" s="5">
        <v>1</v>
      </c>
      <c r="G205" s="5">
        <v>1</v>
      </c>
      <c r="H205" s="5">
        <v>1</v>
      </c>
      <c r="I205" s="5">
        <v>1</v>
      </c>
      <c r="N205">
        <v>1</v>
      </c>
      <c r="O205">
        <v>1</v>
      </c>
      <c r="P205">
        <v>0</v>
      </c>
      <c r="Q205">
        <v>0</v>
      </c>
      <c r="R205">
        <v>0</v>
      </c>
    </row>
    <row r="206" spans="1:18">
      <c r="A206" s="3" t="s">
        <v>949</v>
      </c>
      <c r="B206" t="s">
        <v>138</v>
      </c>
      <c r="C206" s="5" t="str">
        <f>[2]Sheet318!A13</f>
        <v>Technical Assistant-Departments</v>
      </c>
      <c r="E206" s="5">
        <v>0</v>
      </c>
      <c r="F206" s="5">
        <v>4</v>
      </c>
      <c r="G206" s="5">
        <v>5</v>
      </c>
      <c r="H206" s="5">
        <v>5</v>
      </c>
      <c r="I206" s="5">
        <v>5</v>
      </c>
      <c r="N206">
        <v>5</v>
      </c>
      <c r="O206">
        <v>5</v>
      </c>
      <c r="P206">
        <v>5</v>
      </c>
      <c r="Q206">
        <v>5</v>
      </c>
      <c r="R206">
        <v>5</v>
      </c>
    </row>
    <row r="207" spans="1:18">
      <c r="A207" s="3" t="s">
        <v>959</v>
      </c>
      <c r="B207"/>
      <c r="N207"/>
      <c r="O207"/>
      <c r="P207"/>
      <c r="Q207"/>
      <c r="R207"/>
    </row>
    <row r="208" spans="1:18" ht="15.75">
      <c r="A208" s="3" t="s">
        <v>968</v>
      </c>
      <c r="B208" s="26" t="s">
        <v>171</v>
      </c>
      <c r="E208" s="127">
        <f t="shared" ref="E208:I208" si="89">SUBTOTAL(9,E209:E216)</f>
        <v>7</v>
      </c>
      <c r="F208" s="127">
        <f t="shared" si="89"/>
        <v>13</v>
      </c>
      <c r="G208" s="127">
        <f t="shared" si="89"/>
        <v>13</v>
      </c>
      <c r="H208" s="127">
        <f t="shared" si="89"/>
        <v>13.5</v>
      </c>
      <c r="I208" s="127">
        <f t="shared" si="89"/>
        <v>13.5</v>
      </c>
      <c r="J208" s="127"/>
      <c r="K208" s="127"/>
      <c r="L208" s="127"/>
      <c r="M208" s="127"/>
      <c r="N208" s="127">
        <f>SUBTOTAL(9,N209:N216)</f>
        <v>18</v>
      </c>
      <c r="O208" s="127">
        <f t="shared" ref="O208:R208" si="90">SUBTOTAL(9,O209:O216)</f>
        <v>18</v>
      </c>
      <c r="P208" s="127">
        <f t="shared" si="90"/>
        <v>18</v>
      </c>
      <c r="Q208" s="127">
        <f t="shared" si="90"/>
        <v>18</v>
      </c>
      <c r="R208" s="127">
        <f t="shared" si="90"/>
        <v>18</v>
      </c>
    </row>
    <row r="209" spans="1:18">
      <c r="A209" s="3" t="s">
        <v>891</v>
      </c>
      <c r="B209" s="24" t="s">
        <v>124</v>
      </c>
      <c r="E209" s="127">
        <f t="shared" ref="E209:I209" si="91">SUBTOTAL(9,E210:E211)</f>
        <v>4</v>
      </c>
      <c r="F209" s="127">
        <f t="shared" si="91"/>
        <v>10.5</v>
      </c>
      <c r="G209" s="127">
        <f t="shared" si="91"/>
        <v>10.5</v>
      </c>
      <c r="H209" s="127">
        <f t="shared" si="91"/>
        <v>11</v>
      </c>
      <c r="I209" s="127">
        <f t="shared" si="91"/>
        <v>11</v>
      </c>
      <c r="J209" s="127"/>
      <c r="K209" s="127"/>
      <c r="L209" s="127"/>
      <c r="M209" s="127"/>
      <c r="N209" s="127">
        <f>SUBTOTAL(9,N210:N211)</f>
        <v>8</v>
      </c>
      <c r="O209" s="127">
        <f t="shared" ref="O209:R209" si="92">SUBTOTAL(9,O210:O211)</f>
        <v>8</v>
      </c>
      <c r="P209" s="127">
        <f t="shared" si="92"/>
        <v>8</v>
      </c>
      <c r="Q209" s="127">
        <f t="shared" si="92"/>
        <v>8</v>
      </c>
      <c r="R209" s="127">
        <f t="shared" si="92"/>
        <v>8</v>
      </c>
    </row>
    <row r="210" spans="1:18">
      <c r="A210" s="3" t="s">
        <v>901</v>
      </c>
      <c r="B210" t="s">
        <v>135</v>
      </c>
      <c r="C210" s="5" t="str">
        <f>[2]Sheet318!A17</f>
        <v>Business Specialist</v>
      </c>
      <c r="E210" s="5">
        <v>3</v>
      </c>
      <c r="F210" s="5">
        <v>7.5</v>
      </c>
      <c r="G210" s="5">
        <v>7.5</v>
      </c>
      <c r="H210" s="5">
        <v>8</v>
      </c>
      <c r="I210" s="5">
        <v>8</v>
      </c>
      <c r="N210">
        <v>8</v>
      </c>
      <c r="O210">
        <v>8</v>
      </c>
      <c r="P210">
        <v>8</v>
      </c>
      <c r="Q210">
        <v>8</v>
      </c>
      <c r="R210">
        <v>6</v>
      </c>
    </row>
    <row r="211" spans="1:18">
      <c r="A211" s="3" t="s">
        <v>902</v>
      </c>
      <c r="B211" t="s">
        <v>172</v>
      </c>
      <c r="C211" s="5" t="str">
        <f>[2]Sheet318!A18</f>
        <v>Technician</v>
      </c>
      <c r="E211" s="5">
        <v>1</v>
      </c>
      <c r="F211" s="5">
        <v>3</v>
      </c>
      <c r="G211" s="5">
        <v>3</v>
      </c>
      <c r="H211" s="5">
        <v>3</v>
      </c>
      <c r="I211" s="5">
        <v>3</v>
      </c>
      <c r="N211"/>
      <c r="O211"/>
      <c r="P211"/>
      <c r="Q211"/>
      <c r="R211">
        <v>2</v>
      </c>
    </row>
    <row r="212" spans="1:18">
      <c r="A212" s="3" t="s">
        <v>903</v>
      </c>
      <c r="B212" s="24" t="s">
        <v>125</v>
      </c>
      <c r="E212" s="127">
        <f t="shared" ref="E212:R212" si="93">SUBTOTAL(9,E213:E213)</f>
        <v>0</v>
      </c>
      <c r="F212" s="127">
        <f t="shared" si="93"/>
        <v>0</v>
      </c>
      <c r="G212" s="127">
        <f t="shared" si="93"/>
        <v>0</v>
      </c>
      <c r="H212" s="127">
        <f t="shared" si="93"/>
        <v>0</v>
      </c>
      <c r="I212" s="127">
        <f t="shared" si="93"/>
        <v>0</v>
      </c>
      <c r="J212" s="127"/>
      <c r="K212" s="127"/>
      <c r="L212" s="127"/>
      <c r="M212" s="127"/>
      <c r="N212" s="127">
        <f t="shared" ref="N212" si="94">SUBTOTAL(9,N213:N213)</f>
        <v>3.5</v>
      </c>
      <c r="O212" s="127">
        <f t="shared" si="93"/>
        <v>3.5</v>
      </c>
      <c r="P212" s="127">
        <f t="shared" si="93"/>
        <v>3.5</v>
      </c>
      <c r="Q212" s="127">
        <f t="shared" si="93"/>
        <v>3.5</v>
      </c>
      <c r="R212" s="127">
        <f t="shared" si="93"/>
        <v>3.5</v>
      </c>
    </row>
    <row r="213" spans="1:18">
      <c r="A213" s="3" t="s">
        <v>904</v>
      </c>
      <c r="B213" t="s">
        <v>136</v>
      </c>
      <c r="N213">
        <v>3.5</v>
      </c>
      <c r="O213">
        <v>3.5</v>
      </c>
      <c r="P213">
        <v>3.5</v>
      </c>
      <c r="Q213">
        <v>3.5</v>
      </c>
      <c r="R213">
        <v>3.5</v>
      </c>
    </row>
    <row r="214" spans="1:18">
      <c r="A214" s="3" t="s">
        <v>943</v>
      </c>
      <c r="B214" s="24" t="s">
        <v>130</v>
      </c>
      <c r="E214" s="127">
        <f t="shared" ref="E214:R214" si="95">SUBTOTAL(9,E216:E216)</f>
        <v>0</v>
      </c>
      <c r="F214" s="127">
        <f t="shared" si="95"/>
        <v>2.5</v>
      </c>
      <c r="G214" s="127">
        <f t="shared" si="95"/>
        <v>2.5</v>
      </c>
      <c r="H214" s="127">
        <f t="shared" si="95"/>
        <v>2.5</v>
      </c>
      <c r="I214" s="127">
        <f t="shared" si="95"/>
        <v>2.5</v>
      </c>
      <c r="J214" s="127"/>
      <c r="K214" s="127"/>
      <c r="L214" s="127"/>
      <c r="M214" s="127"/>
      <c r="N214" s="127">
        <f t="shared" ref="N214" si="96">SUBTOTAL(9,N216:N216)</f>
        <v>6.5</v>
      </c>
      <c r="O214" s="127">
        <f t="shared" si="95"/>
        <v>6.5</v>
      </c>
      <c r="P214" s="127">
        <f t="shared" si="95"/>
        <v>6.5</v>
      </c>
      <c r="Q214" s="127">
        <f t="shared" si="95"/>
        <v>6.5</v>
      </c>
      <c r="R214" s="127">
        <f t="shared" si="95"/>
        <v>6.5</v>
      </c>
    </row>
    <row r="215" spans="1:18">
      <c r="A215" s="3"/>
      <c r="B215" s="25" t="s">
        <v>866</v>
      </c>
      <c r="C215" s="5" t="str">
        <f>[2]Sheet318!A19</f>
        <v>Office Assistant - Departments</v>
      </c>
      <c r="E215" s="5">
        <v>3</v>
      </c>
      <c r="F215" s="5">
        <v>0</v>
      </c>
      <c r="G215" s="5">
        <v>0</v>
      </c>
      <c r="H215" s="5">
        <v>0</v>
      </c>
      <c r="I215" s="5">
        <v>0</v>
      </c>
      <c r="N215"/>
      <c r="O215"/>
      <c r="P215"/>
      <c r="Q215"/>
      <c r="R215"/>
    </row>
    <row r="216" spans="1:18">
      <c r="A216" s="3" t="s">
        <v>949</v>
      </c>
      <c r="B216" t="s">
        <v>138</v>
      </c>
      <c r="C216" s="5" t="str">
        <f>[2]Sheet318!A20</f>
        <v>Technical Assistant-Departments</v>
      </c>
      <c r="E216" s="5">
        <v>0</v>
      </c>
      <c r="F216" s="5">
        <v>2.5</v>
      </c>
      <c r="G216" s="5">
        <v>2.5</v>
      </c>
      <c r="H216" s="5">
        <v>2.5</v>
      </c>
      <c r="I216" s="5">
        <v>2.5</v>
      </c>
      <c r="N216">
        <v>6.5</v>
      </c>
      <c r="O216">
        <v>6.5</v>
      </c>
      <c r="P216">
        <v>6.5</v>
      </c>
      <c r="Q216">
        <v>6.5</v>
      </c>
      <c r="R216">
        <v>6.5</v>
      </c>
    </row>
    <row r="217" spans="1:18">
      <c r="A217" s="3" t="s">
        <v>959</v>
      </c>
      <c r="B217"/>
      <c r="N217"/>
      <c r="O217"/>
      <c r="P217"/>
      <c r="Q217"/>
      <c r="R217"/>
    </row>
    <row r="218" spans="1:18" ht="15.75">
      <c r="A218" s="3" t="s">
        <v>969</v>
      </c>
      <c r="B218" s="26" t="s">
        <v>173</v>
      </c>
      <c r="E218" s="127">
        <f t="shared" ref="E218:R218" si="97">SUBTOTAL(9,E219:E220)</f>
        <v>0</v>
      </c>
      <c r="F218" s="127">
        <f t="shared" si="97"/>
        <v>0</v>
      </c>
      <c r="G218" s="127">
        <f t="shared" si="97"/>
        <v>0</v>
      </c>
      <c r="H218" s="127">
        <f t="shared" si="97"/>
        <v>1</v>
      </c>
      <c r="I218" s="127">
        <f t="shared" si="97"/>
        <v>1</v>
      </c>
      <c r="J218" s="127"/>
      <c r="K218" s="127"/>
      <c r="L218" s="127"/>
      <c r="M218" s="127"/>
      <c r="N218" s="127">
        <f t="shared" ref="N218" si="98">SUBTOTAL(9,N219:N220)</f>
        <v>1</v>
      </c>
      <c r="O218" s="127">
        <f t="shared" si="97"/>
        <v>1</v>
      </c>
      <c r="P218" s="127">
        <f t="shared" si="97"/>
        <v>1</v>
      </c>
      <c r="Q218" s="127">
        <f t="shared" si="97"/>
        <v>1</v>
      </c>
      <c r="R218" s="127">
        <f t="shared" si="97"/>
        <v>1</v>
      </c>
    </row>
    <row r="219" spans="1:18">
      <c r="A219" s="3" t="s">
        <v>891</v>
      </c>
      <c r="B219" s="24" t="s">
        <v>124</v>
      </c>
      <c r="E219" s="127">
        <f t="shared" ref="E219:R219" si="99">SUBTOTAL(9,E220:E220)</f>
        <v>0</v>
      </c>
      <c r="F219" s="127">
        <f t="shared" si="99"/>
        <v>0</v>
      </c>
      <c r="G219" s="127">
        <f t="shared" si="99"/>
        <v>0</v>
      </c>
      <c r="H219" s="127">
        <f t="shared" si="99"/>
        <v>1</v>
      </c>
      <c r="I219" s="127">
        <f t="shared" si="99"/>
        <v>1</v>
      </c>
      <c r="J219" s="127"/>
      <c r="K219" s="127"/>
      <c r="L219" s="127"/>
      <c r="M219" s="127"/>
      <c r="N219" s="127">
        <f t="shared" ref="N219" si="100">SUBTOTAL(9,N220:N220)</f>
        <v>1</v>
      </c>
      <c r="O219" s="127">
        <f t="shared" si="99"/>
        <v>1</v>
      </c>
      <c r="P219" s="127">
        <f t="shared" si="99"/>
        <v>1</v>
      </c>
      <c r="Q219" s="127">
        <f t="shared" si="99"/>
        <v>1</v>
      </c>
      <c r="R219" s="127">
        <f t="shared" si="99"/>
        <v>1</v>
      </c>
    </row>
    <row r="220" spans="1:18">
      <c r="A220" s="3" t="s">
        <v>901</v>
      </c>
      <c r="B220" t="s">
        <v>135</v>
      </c>
      <c r="C220" s="5" t="str">
        <f>[2]Sheet318!A25</f>
        <v>Business Specialist</v>
      </c>
      <c r="E220" s="5">
        <v>0</v>
      </c>
      <c r="F220" s="5">
        <v>0</v>
      </c>
      <c r="G220" s="5">
        <v>0</v>
      </c>
      <c r="H220" s="5">
        <v>1</v>
      </c>
      <c r="I220" s="5">
        <v>1</v>
      </c>
      <c r="N220">
        <v>1</v>
      </c>
      <c r="O220">
        <v>1</v>
      </c>
      <c r="P220">
        <v>1</v>
      </c>
      <c r="Q220">
        <v>1</v>
      </c>
      <c r="R220">
        <v>1</v>
      </c>
    </row>
    <row r="221" spans="1:18">
      <c r="A221" s="3"/>
      <c r="B221" s="25" t="s">
        <v>865</v>
      </c>
      <c r="C221" s="5" t="str">
        <f>[2]Sheet318!A26</f>
        <v>Technician</v>
      </c>
      <c r="E221" s="5">
        <v>1</v>
      </c>
      <c r="F221" s="5">
        <v>1</v>
      </c>
      <c r="G221" s="5">
        <v>1</v>
      </c>
      <c r="H221" s="5">
        <v>0</v>
      </c>
      <c r="I221" s="5">
        <v>0</v>
      </c>
      <c r="N221"/>
      <c r="O221"/>
      <c r="P221"/>
      <c r="Q221"/>
      <c r="R221"/>
    </row>
    <row r="222" spans="1:18">
      <c r="A222" s="3" t="s">
        <v>959</v>
      </c>
      <c r="B222"/>
      <c r="N222"/>
      <c r="O222"/>
      <c r="P222"/>
      <c r="Q222"/>
      <c r="R222"/>
    </row>
    <row r="223" spans="1:18" ht="15.75">
      <c r="A223" s="3" t="s">
        <v>970</v>
      </c>
      <c r="B223" s="26" t="s">
        <v>174</v>
      </c>
      <c r="E223" s="127">
        <f t="shared" ref="E223:I223" si="101">SUBTOTAL(9,E224:E234)</f>
        <v>34.200000000000003</v>
      </c>
      <c r="F223" s="127">
        <f t="shared" si="101"/>
        <v>34.799999999999997</v>
      </c>
      <c r="G223" s="127">
        <f t="shared" si="101"/>
        <v>34.799999999999997</v>
      </c>
      <c r="H223" s="127">
        <f t="shared" si="101"/>
        <v>34.799999999999997</v>
      </c>
      <c r="I223" s="127">
        <f t="shared" si="101"/>
        <v>34.799999999999997</v>
      </c>
      <c r="J223" s="127"/>
      <c r="K223" s="127"/>
      <c r="L223" s="127"/>
      <c r="M223" s="127"/>
      <c r="N223" s="127">
        <f>SUBTOTAL(9,N224:N234)</f>
        <v>32.299999999999997</v>
      </c>
      <c r="O223" s="127">
        <f t="shared" ref="O223:R223" si="102">SUBTOTAL(9,O224:O234)</f>
        <v>29.3</v>
      </c>
      <c r="P223" s="127">
        <f t="shared" si="102"/>
        <v>29.3</v>
      </c>
      <c r="Q223" s="127">
        <f t="shared" si="102"/>
        <v>29.3</v>
      </c>
      <c r="R223" s="127">
        <f t="shared" si="102"/>
        <v>29.3</v>
      </c>
    </row>
    <row r="224" spans="1:18">
      <c r="A224" s="3" t="s">
        <v>888</v>
      </c>
      <c r="B224" s="24" t="s">
        <v>123</v>
      </c>
      <c r="N224">
        <f t="shared" ref="N224:R224" si="103">SUBTOTAL(9,N225:N226)</f>
        <v>5</v>
      </c>
      <c r="O224">
        <f t="shared" si="103"/>
        <v>4</v>
      </c>
      <c r="P224">
        <f t="shared" si="103"/>
        <v>4</v>
      </c>
      <c r="Q224">
        <f t="shared" si="103"/>
        <v>4</v>
      </c>
      <c r="R224">
        <f t="shared" si="103"/>
        <v>4</v>
      </c>
    </row>
    <row r="225" spans="1:18">
      <c r="A225" s="3" t="s">
        <v>889</v>
      </c>
      <c r="B225" t="s">
        <v>133</v>
      </c>
      <c r="C225" s="5" t="str">
        <f>[2]Sheet319!A5</f>
        <v>Director</v>
      </c>
      <c r="E225" s="5">
        <v>1</v>
      </c>
      <c r="F225" s="5">
        <v>1</v>
      </c>
      <c r="G225" s="5">
        <v>1</v>
      </c>
      <c r="H225" s="5">
        <v>1</v>
      </c>
      <c r="I225" s="5">
        <v>1</v>
      </c>
      <c r="N225">
        <v>2</v>
      </c>
      <c r="O225">
        <v>2</v>
      </c>
      <c r="P225">
        <v>2</v>
      </c>
      <c r="Q225">
        <v>2</v>
      </c>
      <c r="R225">
        <v>2</v>
      </c>
    </row>
    <row r="226" spans="1:18">
      <c r="A226" s="3" t="s">
        <v>890</v>
      </c>
      <c r="B226" t="s">
        <v>134</v>
      </c>
      <c r="C226" s="5" t="str">
        <f>[2]Sheet319!A6</f>
        <v>Coordinator</v>
      </c>
      <c r="E226" s="5">
        <v>2</v>
      </c>
      <c r="F226" s="5">
        <v>2</v>
      </c>
      <c r="G226" s="5">
        <v>3</v>
      </c>
      <c r="H226" s="5">
        <v>3</v>
      </c>
      <c r="I226" s="5">
        <v>3</v>
      </c>
      <c r="N226">
        <v>3</v>
      </c>
      <c r="O226">
        <v>2</v>
      </c>
      <c r="P226">
        <v>2</v>
      </c>
      <c r="Q226">
        <v>2</v>
      </c>
      <c r="R226">
        <v>2</v>
      </c>
    </row>
    <row r="227" spans="1:18">
      <c r="A227" s="3" t="s">
        <v>891</v>
      </c>
      <c r="B227" s="24" t="s">
        <v>124</v>
      </c>
      <c r="E227" s="127">
        <f t="shared" ref="E227:R227" si="104">SUBTOTAL(9,E228:E229)</f>
        <v>5.8</v>
      </c>
      <c r="F227" s="127">
        <f t="shared" si="104"/>
        <v>7.8</v>
      </c>
      <c r="G227" s="127">
        <f t="shared" si="104"/>
        <v>8.8000000000000007</v>
      </c>
      <c r="H227" s="127">
        <f t="shared" si="104"/>
        <v>8.8000000000000007</v>
      </c>
      <c r="I227" s="127">
        <f t="shared" si="104"/>
        <v>8.8000000000000007</v>
      </c>
      <c r="J227" s="127"/>
      <c r="K227" s="127"/>
      <c r="L227" s="127"/>
      <c r="M227" s="127"/>
      <c r="N227" s="127">
        <f t="shared" ref="N227" si="105">SUBTOTAL(9,N228:N229)</f>
        <v>8.3000000000000007</v>
      </c>
      <c r="O227" s="127">
        <f t="shared" si="104"/>
        <v>9.3000000000000007</v>
      </c>
      <c r="P227" s="127">
        <f t="shared" si="104"/>
        <v>9.3000000000000007</v>
      </c>
      <c r="Q227" s="127">
        <f t="shared" si="104"/>
        <v>9.3000000000000007</v>
      </c>
      <c r="R227" s="127">
        <f t="shared" si="104"/>
        <v>9.3000000000000007</v>
      </c>
    </row>
    <row r="228" spans="1:18">
      <c r="A228" s="3" t="s">
        <v>901</v>
      </c>
      <c r="B228" t="s">
        <v>135</v>
      </c>
      <c r="C228" s="5" t="str">
        <f>[2]Sheet319!A8</f>
        <v>Business Specialist</v>
      </c>
      <c r="E228" s="5">
        <v>4.8</v>
      </c>
      <c r="F228" s="5">
        <v>5.8</v>
      </c>
      <c r="G228" s="5">
        <v>6.8</v>
      </c>
      <c r="H228" s="5">
        <v>6.8</v>
      </c>
      <c r="I228" s="5">
        <v>6.8</v>
      </c>
      <c r="N228">
        <v>6.3</v>
      </c>
      <c r="O228">
        <v>7.3</v>
      </c>
      <c r="P228">
        <v>7.3</v>
      </c>
      <c r="Q228">
        <v>7.3</v>
      </c>
      <c r="R228">
        <v>7.3</v>
      </c>
    </row>
    <row r="229" spans="1:18">
      <c r="A229" s="3" t="s">
        <v>902</v>
      </c>
      <c r="B229" t="s">
        <v>146</v>
      </c>
      <c r="C229" s="5" t="str">
        <f>[2]Sheet319!A9</f>
        <v>Technical Specialist</v>
      </c>
      <c r="E229" s="5">
        <v>1</v>
      </c>
      <c r="F229" s="5">
        <v>2</v>
      </c>
      <c r="G229" s="5">
        <v>2</v>
      </c>
      <c r="H229" s="5">
        <v>2</v>
      </c>
      <c r="I229" s="5">
        <v>2</v>
      </c>
      <c r="N229">
        <v>2</v>
      </c>
      <c r="O229">
        <v>2</v>
      </c>
      <c r="P229">
        <v>2</v>
      </c>
      <c r="Q229">
        <v>2</v>
      </c>
      <c r="R229">
        <v>2</v>
      </c>
    </row>
    <row r="230" spans="1:18">
      <c r="A230" s="3" t="s">
        <v>903</v>
      </c>
      <c r="B230" s="24" t="s">
        <v>125</v>
      </c>
      <c r="E230" s="127">
        <f t="shared" ref="E230:R230" si="106">SUBTOTAL(9,E231:E231)</f>
        <v>4</v>
      </c>
      <c r="F230" s="127">
        <f t="shared" si="106"/>
        <v>8.6</v>
      </c>
      <c r="G230" s="127">
        <f t="shared" si="106"/>
        <v>8</v>
      </c>
      <c r="H230" s="127">
        <f t="shared" si="106"/>
        <v>8</v>
      </c>
      <c r="I230" s="127">
        <f t="shared" si="106"/>
        <v>8</v>
      </c>
      <c r="J230" s="127"/>
      <c r="K230" s="127"/>
      <c r="L230" s="127"/>
      <c r="M230" s="127"/>
      <c r="N230" s="127">
        <f t="shared" ref="N230" si="107">SUBTOTAL(9,N231:N231)</f>
        <v>7</v>
      </c>
      <c r="O230" s="127">
        <f t="shared" si="106"/>
        <v>7</v>
      </c>
      <c r="P230" s="127">
        <f t="shared" si="106"/>
        <v>7</v>
      </c>
      <c r="Q230" s="127">
        <f t="shared" si="106"/>
        <v>7</v>
      </c>
      <c r="R230" s="127">
        <f t="shared" si="106"/>
        <v>7</v>
      </c>
    </row>
    <row r="231" spans="1:18">
      <c r="A231" s="3" t="s">
        <v>904</v>
      </c>
      <c r="B231" t="s">
        <v>136</v>
      </c>
      <c r="C231" s="5" t="str">
        <f>[2]Sheet319!A11</f>
        <v>Technician</v>
      </c>
      <c r="E231" s="5">
        <v>4</v>
      </c>
      <c r="F231" s="5">
        <v>8.6</v>
      </c>
      <c r="G231" s="5">
        <v>8</v>
      </c>
      <c r="H231" s="5">
        <v>8</v>
      </c>
      <c r="I231" s="5">
        <v>8</v>
      </c>
      <c r="N231">
        <v>7</v>
      </c>
      <c r="O231">
        <v>7</v>
      </c>
      <c r="P231">
        <v>7</v>
      </c>
      <c r="Q231">
        <v>7</v>
      </c>
      <c r="R231">
        <v>7</v>
      </c>
    </row>
    <row r="232" spans="1:18">
      <c r="A232" s="3" t="s">
        <v>943</v>
      </c>
      <c r="B232" s="24" t="s">
        <v>130</v>
      </c>
      <c r="E232" s="127">
        <f t="shared" ref="E232:R232" si="108">SUBTOTAL(9,E233:E234)</f>
        <v>21.4</v>
      </c>
      <c r="F232" s="127">
        <f t="shared" si="108"/>
        <v>15.4</v>
      </c>
      <c r="G232" s="127">
        <f t="shared" si="108"/>
        <v>14</v>
      </c>
      <c r="H232" s="127">
        <f t="shared" si="108"/>
        <v>14</v>
      </c>
      <c r="I232" s="127">
        <f t="shared" si="108"/>
        <v>14</v>
      </c>
      <c r="J232" s="127"/>
      <c r="K232" s="127"/>
      <c r="L232" s="127"/>
      <c r="M232" s="127"/>
      <c r="N232" s="127">
        <f t="shared" ref="N232" si="109">SUBTOTAL(9,N233:N234)</f>
        <v>12</v>
      </c>
      <c r="O232" s="127">
        <f t="shared" si="108"/>
        <v>9</v>
      </c>
      <c r="P232" s="127">
        <f t="shared" si="108"/>
        <v>9</v>
      </c>
      <c r="Q232" s="127">
        <f t="shared" si="108"/>
        <v>9</v>
      </c>
      <c r="R232" s="127">
        <f t="shared" si="108"/>
        <v>9</v>
      </c>
    </row>
    <row r="233" spans="1:18">
      <c r="A233" s="3" t="s">
        <v>948</v>
      </c>
      <c r="B233" t="s">
        <v>137</v>
      </c>
      <c r="C233" s="5" t="str">
        <f>[2]Sheet319!A12</f>
        <v>Office Assistant - Departments</v>
      </c>
      <c r="E233" s="5">
        <v>21.4</v>
      </c>
      <c r="F233" s="5">
        <v>7</v>
      </c>
      <c r="G233" s="5">
        <v>7</v>
      </c>
      <c r="H233" s="5">
        <v>7</v>
      </c>
      <c r="I233" s="5">
        <v>7</v>
      </c>
      <c r="N233">
        <v>2</v>
      </c>
      <c r="O233">
        <v>1</v>
      </c>
      <c r="P233">
        <v>1</v>
      </c>
      <c r="Q233">
        <v>1</v>
      </c>
      <c r="R233">
        <v>1</v>
      </c>
    </row>
    <row r="234" spans="1:18">
      <c r="A234" s="3" t="s">
        <v>949</v>
      </c>
      <c r="B234" t="s">
        <v>138</v>
      </c>
      <c r="C234" s="5" t="str">
        <f>[2]Sheet319!A13</f>
        <v>Technical Assistant-Departments</v>
      </c>
      <c r="E234" s="5">
        <v>0</v>
      </c>
      <c r="F234" s="5">
        <v>8.4</v>
      </c>
      <c r="G234" s="5">
        <v>7</v>
      </c>
      <c r="H234" s="5">
        <v>7</v>
      </c>
      <c r="I234" s="5">
        <v>7</v>
      </c>
      <c r="N234">
        <v>10</v>
      </c>
      <c r="O234">
        <v>8</v>
      </c>
      <c r="P234">
        <v>8</v>
      </c>
      <c r="Q234">
        <v>8</v>
      </c>
      <c r="R234">
        <v>8</v>
      </c>
    </row>
    <row r="235" spans="1:18">
      <c r="B235"/>
      <c r="N235"/>
      <c r="O235"/>
      <c r="P235"/>
      <c r="Q235"/>
      <c r="R235"/>
    </row>
    <row r="236" spans="1:18">
      <c r="B236" s="25"/>
      <c r="N236">
        <f>SUBTOTAL(9,N109:N234)</f>
        <v>781.69999999999982</v>
      </c>
      <c r="O236">
        <f>SUBTOTAL(9,O109:O234)</f>
        <v>789.19999999999982</v>
      </c>
      <c r="P236">
        <f>SUBTOTAL(9,P109:P234)</f>
        <v>754.39999999999986</v>
      </c>
      <c r="Q236">
        <f>SUBTOTAL(9,Q109:Q234)</f>
        <v>741.99999999999989</v>
      </c>
      <c r="R236">
        <f>SUBTOTAL(9,R109:R234)</f>
        <v>748.99999999999989</v>
      </c>
    </row>
  </sheetData>
  <pageMargins left="1.25" right="1.25" top="1" bottom="1" header="0.49930555555555556" footer="0.64027777777777772"/>
  <pageSetup orientation="portrait" r:id="rId1"/>
  <headerFooter alignWithMargins="0">
    <oddHeader xml:space="preserve">&amp;L&amp;"Tahoma,Bold"&amp;12 Position Detail
</oddHeader>
  </headerFooter>
</worksheet>
</file>

<file path=xl/worksheets/sheet6.xml><?xml version="1.0" encoding="utf-8"?>
<worksheet xmlns="http://schemas.openxmlformats.org/spreadsheetml/2006/main" xmlns:r="http://schemas.openxmlformats.org/officeDocument/2006/relationships">
  <sheetPr codeName="Sheet4"/>
  <dimension ref="A1:AH54"/>
  <sheetViews>
    <sheetView topLeftCell="K1" workbookViewId="0">
      <selection activeCell="Z20" sqref="Z20"/>
    </sheetView>
  </sheetViews>
  <sheetFormatPr defaultRowHeight="12.75"/>
  <cols>
    <col min="1" max="1" width="8.42578125" bestFit="1" customWidth="1"/>
    <col min="3" max="3" width="7.140625" bestFit="1" customWidth="1"/>
    <col min="4" max="4" width="10.85546875" bestFit="1" customWidth="1"/>
    <col min="5" max="5" width="8.28515625" bestFit="1" customWidth="1"/>
    <col min="26" max="26" width="9.28515625" bestFit="1" customWidth="1"/>
    <col min="27" max="27" width="9.28515625" customWidth="1"/>
  </cols>
  <sheetData>
    <row r="1" spans="1:34" ht="21">
      <c r="A1" s="146" t="s">
        <v>1025</v>
      </c>
      <c r="C1" s="142" t="s">
        <v>1024</v>
      </c>
      <c r="G1" s="25" t="s">
        <v>1027</v>
      </c>
      <c r="AB1" t="s">
        <v>1023</v>
      </c>
    </row>
    <row r="2" spans="1:34">
      <c r="B2" t="s">
        <v>1022</v>
      </c>
      <c r="D2" t="s">
        <v>1021</v>
      </c>
      <c r="F2" t="s">
        <v>1020</v>
      </c>
      <c r="H2" t="s">
        <v>1019</v>
      </c>
      <c r="J2" t="s">
        <v>1018</v>
      </c>
      <c r="L2" t="s">
        <v>1017</v>
      </c>
      <c r="N2" t="s">
        <v>1016</v>
      </c>
      <c r="P2" t="s">
        <v>1015</v>
      </c>
      <c r="R2" t="s">
        <v>1014</v>
      </c>
      <c r="T2" t="s">
        <v>1013</v>
      </c>
      <c r="V2" t="s">
        <v>1012</v>
      </c>
      <c r="X2" t="s">
        <v>1011</v>
      </c>
      <c r="AB2" t="s">
        <v>1010</v>
      </c>
    </row>
    <row r="3" spans="1:34">
      <c r="A3" t="s">
        <v>1009</v>
      </c>
      <c r="B3">
        <v>193</v>
      </c>
      <c r="D3">
        <v>195</v>
      </c>
      <c r="F3">
        <v>194</v>
      </c>
      <c r="H3">
        <v>194</v>
      </c>
      <c r="J3">
        <v>194</v>
      </c>
      <c r="L3">
        <v>194</v>
      </c>
      <c r="N3">
        <v>194</v>
      </c>
      <c r="P3">
        <v>194</v>
      </c>
      <c r="R3">
        <v>194</v>
      </c>
      <c r="T3">
        <v>194</v>
      </c>
      <c r="V3">
        <v>194</v>
      </c>
      <c r="X3">
        <v>198</v>
      </c>
      <c r="Y3" s="25" t="s">
        <v>1028</v>
      </c>
      <c r="AB3">
        <v>2013</v>
      </c>
    </row>
    <row r="4" spans="1:34">
      <c r="A4" t="s">
        <v>1008</v>
      </c>
      <c r="C4" t="s">
        <v>1007</v>
      </c>
      <c r="D4" s="138" t="s">
        <v>1006</v>
      </c>
      <c r="E4" s="138" t="s">
        <v>1007</v>
      </c>
      <c r="F4" s="138" t="s">
        <v>1006</v>
      </c>
      <c r="G4" s="138" t="s">
        <v>1007</v>
      </c>
      <c r="H4" s="138" t="s">
        <v>1006</v>
      </c>
      <c r="I4" s="138" t="s">
        <v>1007</v>
      </c>
      <c r="J4" s="138" t="s">
        <v>1006</v>
      </c>
      <c r="K4" s="138" t="s">
        <v>1007</v>
      </c>
      <c r="L4" s="138" t="s">
        <v>1006</v>
      </c>
      <c r="M4" s="138" t="s">
        <v>1007</v>
      </c>
      <c r="N4" s="138" t="s">
        <v>1006</v>
      </c>
      <c r="O4" s="138" t="s">
        <v>1007</v>
      </c>
      <c r="P4" s="138" t="s">
        <v>1006</v>
      </c>
      <c r="Q4" s="138" t="s">
        <v>1007</v>
      </c>
      <c r="R4" s="138" t="s">
        <v>1006</v>
      </c>
      <c r="S4" s="138" t="s">
        <v>1007</v>
      </c>
      <c r="T4" s="138" t="s">
        <v>1006</v>
      </c>
      <c r="U4" s="138" t="s">
        <v>1007</v>
      </c>
      <c r="V4" s="138" t="s">
        <v>1006</v>
      </c>
      <c r="W4" s="138" t="s">
        <v>1007</v>
      </c>
      <c r="X4" s="138" t="s">
        <v>1006</v>
      </c>
      <c r="Y4" s="138" t="s">
        <v>1006</v>
      </c>
      <c r="AA4" s="148" t="s">
        <v>983</v>
      </c>
      <c r="AB4" s="138" t="s">
        <v>1005</v>
      </c>
      <c r="AC4" s="138" t="s">
        <v>1004</v>
      </c>
      <c r="AD4" s="138" t="s">
        <v>1004</v>
      </c>
    </row>
    <row r="5" spans="1:34" ht="15">
      <c r="A5">
        <v>1</v>
      </c>
      <c r="B5" s="140">
        <v>39184</v>
      </c>
      <c r="C5">
        <v>0</v>
      </c>
      <c r="D5" s="140">
        <v>40382</v>
      </c>
      <c r="E5" s="138">
        <v>0</v>
      </c>
      <c r="F5" s="140">
        <v>44505</v>
      </c>
      <c r="G5" s="138">
        <v>0</v>
      </c>
      <c r="H5" s="140">
        <v>47933</v>
      </c>
      <c r="I5">
        <v>0</v>
      </c>
      <c r="J5" s="140">
        <v>47280</v>
      </c>
      <c r="K5" s="138">
        <v>0</v>
      </c>
      <c r="L5" s="140">
        <v>49239</v>
      </c>
      <c r="M5">
        <v>0</v>
      </c>
      <c r="N5" s="142">
        <v>50223</v>
      </c>
      <c r="O5">
        <v>0</v>
      </c>
      <c r="P5" s="140">
        <v>49823</v>
      </c>
      <c r="Q5">
        <v>0</v>
      </c>
      <c r="R5" s="140">
        <v>49433</v>
      </c>
      <c r="S5">
        <v>0</v>
      </c>
      <c r="T5" s="140">
        <v>49928</v>
      </c>
      <c r="U5">
        <v>0</v>
      </c>
      <c r="V5" s="140">
        <f t="shared" ref="V5:V26" si="0">T5*1.02</f>
        <v>50926.559999999998</v>
      </c>
      <c r="W5">
        <v>0</v>
      </c>
      <c r="X5" s="140">
        <v>52562</v>
      </c>
      <c r="Y5" s="140">
        <f t="shared" ref="Y5:Y31" si="1">X5*194/198</f>
        <v>51500.141414141413</v>
      </c>
      <c r="AB5" t="s">
        <v>1026</v>
      </c>
      <c r="AC5" s="136" t="s">
        <v>983</v>
      </c>
      <c r="AD5" s="136" t="s">
        <v>983</v>
      </c>
      <c r="AE5" s="140"/>
      <c r="AF5" s="140"/>
      <c r="AG5" s="106"/>
      <c r="AH5" s="106"/>
    </row>
    <row r="6" spans="1:34" ht="15">
      <c r="A6">
        <v>2</v>
      </c>
      <c r="B6" s="140">
        <v>39725</v>
      </c>
      <c r="C6">
        <v>1</v>
      </c>
      <c r="D6" s="140">
        <v>39017</v>
      </c>
      <c r="E6" s="138">
        <v>1</v>
      </c>
      <c r="F6" s="140">
        <v>45118</v>
      </c>
      <c r="G6" s="138">
        <v>1</v>
      </c>
      <c r="H6" s="140">
        <v>49003</v>
      </c>
      <c r="I6">
        <v>1</v>
      </c>
      <c r="J6" s="140">
        <v>48128</v>
      </c>
      <c r="K6" s="138">
        <v>1</v>
      </c>
      <c r="L6" s="140">
        <v>50073</v>
      </c>
      <c r="M6">
        <v>1</v>
      </c>
      <c r="N6" s="140">
        <v>51074</v>
      </c>
      <c r="O6">
        <v>1</v>
      </c>
      <c r="P6" s="142">
        <v>50223</v>
      </c>
      <c r="Q6">
        <v>1</v>
      </c>
      <c r="R6" s="140">
        <v>49823</v>
      </c>
      <c r="S6">
        <v>1</v>
      </c>
      <c r="T6" s="140">
        <v>50321</v>
      </c>
      <c r="U6">
        <v>1</v>
      </c>
      <c r="V6" s="140">
        <f t="shared" si="0"/>
        <v>51327.42</v>
      </c>
      <c r="W6">
        <v>1</v>
      </c>
      <c r="X6" s="140">
        <v>53339</v>
      </c>
      <c r="Y6" s="140">
        <f t="shared" si="1"/>
        <v>52261.444444444445</v>
      </c>
      <c r="AA6" s="111">
        <f>Y6/V5-1</f>
        <v>2.6211950001029827E-2</v>
      </c>
      <c r="AB6" s="143">
        <f t="shared" ref="AB6:AB24" si="2">(Y6/B6)^(1/11)-1</f>
        <v>2.5247842193757197E-2</v>
      </c>
      <c r="AC6" s="109">
        <f>(V6/V$5)^(1/$U6)-1</f>
        <v>7.8713347219996344E-3</v>
      </c>
      <c r="AD6" s="109">
        <f t="shared" ref="AD6:AD26" si="3">(Y6/Y$5)^(1/$U6)-1</f>
        <v>1.4782542521213138E-2</v>
      </c>
      <c r="AF6" s="140"/>
      <c r="AG6" s="106"/>
      <c r="AH6" s="106"/>
    </row>
    <row r="7" spans="1:34" ht="15">
      <c r="A7">
        <v>3</v>
      </c>
      <c r="B7" s="140">
        <v>41138</v>
      </c>
      <c r="C7">
        <v>2</v>
      </c>
      <c r="D7" s="140">
        <v>40474</v>
      </c>
      <c r="E7" s="138">
        <v>2</v>
      </c>
      <c r="F7" s="140">
        <v>46723</v>
      </c>
      <c r="G7" s="138">
        <v>2</v>
      </c>
      <c r="H7" s="140">
        <v>50451</v>
      </c>
      <c r="I7">
        <v>2</v>
      </c>
      <c r="J7" s="140">
        <v>49166</v>
      </c>
      <c r="K7" s="138">
        <v>2</v>
      </c>
      <c r="L7" s="140">
        <v>50968</v>
      </c>
      <c r="M7">
        <v>2</v>
      </c>
      <c r="N7" s="140">
        <v>51987</v>
      </c>
      <c r="O7">
        <v>2</v>
      </c>
      <c r="P7" s="140">
        <v>51074</v>
      </c>
      <c r="Q7">
        <v>2</v>
      </c>
      <c r="R7" s="142">
        <v>50223</v>
      </c>
      <c r="S7">
        <v>2</v>
      </c>
      <c r="T7" s="140">
        <v>50726</v>
      </c>
      <c r="U7">
        <v>2</v>
      </c>
      <c r="V7" s="140">
        <f t="shared" si="0"/>
        <v>51740.520000000004</v>
      </c>
      <c r="W7">
        <v>2</v>
      </c>
      <c r="X7" s="140">
        <v>54192</v>
      </c>
      <c r="Y7" s="140">
        <f t="shared" si="1"/>
        <v>53097.21212121212</v>
      </c>
      <c r="AA7" s="111">
        <f t="shared" ref="AA7:AA24" si="4">Y7/V6-1</f>
        <v>3.4480441861525879E-2</v>
      </c>
      <c r="AB7" s="143">
        <f t="shared" si="2"/>
        <v>2.347048348366565E-2</v>
      </c>
      <c r="AC7" s="109">
        <f t="shared" ref="AC7:AC26" si="5">(V7/$V$5)^(1/U7)-1</f>
        <v>7.9598283376085543E-3</v>
      </c>
      <c r="AD7" s="109">
        <f t="shared" si="3"/>
        <v>1.5387116590230621E-2</v>
      </c>
      <c r="AE7" s="140"/>
      <c r="AF7" s="140"/>
      <c r="AG7" s="106"/>
      <c r="AH7" s="106"/>
    </row>
    <row r="8" spans="1:34" ht="15">
      <c r="A8">
        <v>4</v>
      </c>
      <c r="B8" s="140">
        <v>42604</v>
      </c>
      <c r="C8">
        <v>3</v>
      </c>
      <c r="D8" s="140">
        <v>41985</v>
      </c>
      <c r="E8" s="138">
        <v>3</v>
      </c>
      <c r="F8" s="140">
        <v>48389</v>
      </c>
      <c r="G8" s="138">
        <v>3</v>
      </c>
      <c r="H8" s="140">
        <v>51946</v>
      </c>
      <c r="I8">
        <v>3</v>
      </c>
      <c r="J8" s="140">
        <v>50273</v>
      </c>
      <c r="K8" s="138">
        <v>3</v>
      </c>
      <c r="L8" s="140">
        <v>51972</v>
      </c>
      <c r="M8">
        <v>3</v>
      </c>
      <c r="N8" s="140">
        <v>53011</v>
      </c>
      <c r="O8">
        <v>3</v>
      </c>
      <c r="P8" s="140">
        <v>51987</v>
      </c>
      <c r="Q8">
        <v>3</v>
      </c>
      <c r="R8" s="140">
        <v>51074</v>
      </c>
      <c r="S8">
        <v>3</v>
      </c>
      <c r="T8" s="140">
        <v>51585</v>
      </c>
      <c r="U8">
        <v>3</v>
      </c>
      <c r="V8" s="140">
        <f t="shared" si="0"/>
        <v>52616.700000000004</v>
      </c>
      <c r="W8">
        <v>3</v>
      </c>
      <c r="X8" s="140">
        <v>54619</v>
      </c>
      <c r="Y8" s="140">
        <f t="shared" si="1"/>
        <v>53515.585858585859</v>
      </c>
      <c r="AA8" s="111">
        <f t="shared" si="4"/>
        <v>3.4307074196120446E-2</v>
      </c>
      <c r="AB8" s="143">
        <f t="shared" si="2"/>
        <v>2.0945875379416945E-2</v>
      </c>
      <c r="AC8" s="109">
        <f t="shared" si="5"/>
        <v>1.094242343904317E-2</v>
      </c>
      <c r="AD8" s="109">
        <f t="shared" si="3"/>
        <v>1.2878348221498248E-2</v>
      </c>
      <c r="AE8" s="140"/>
      <c r="AF8" s="140"/>
      <c r="AG8" s="106"/>
      <c r="AH8" s="106"/>
    </row>
    <row r="9" spans="1:34" ht="15">
      <c r="A9">
        <v>5</v>
      </c>
      <c r="B9" s="140">
        <v>44132</v>
      </c>
      <c r="C9">
        <v>4</v>
      </c>
      <c r="D9" s="140">
        <v>43559</v>
      </c>
      <c r="E9" s="138">
        <v>4</v>
      </c>
      <c r="F9" s="140">
        <v>50124</v>
      </c>
      <c r="G9" s="138">
        <v>4</v>
      </c>
      <c r="H9" s="140">
        <v>53491</v>
      </c>
      <c r="I9">
        <v>4</v>
      </c>
      <c r="J9" s="140">
        <v>51771</v>
      </c>
      <c r="K9" s="138">
        <v>4</v>
      </c>
      <c r="L9" s="140">
        <v>53325</v>
      </c>
      <c r="M9">
        <v>4</v>
      </c>
      <c r="N9" s="140">
        <v>54391</v>
      </c>
      <c r="O9">
        <v>4</v>
      </c>
      <c r="P9" s="140">
        <v>53011</v>
      </c>
      <c r="Q9">
        <v>4</v>
      </c>
      <c r="R9" s="140">
        <v>51987</v>
      </c>
      <c r="S9">
        <v>4</v>
      </c>
      <c r="T9" s="140">
        <v>52507</v>
      </c>
      <c r="U9">
        <v>4</v>
      </c>
      <c r="V9" s="140">
        <f t="shared" si="0"/>
        <v>53557.14</v>
      </c>
      <c r="W9">
        <v>4</v>
      </c>
      <c r="X9" s="140">
        <v>55058</v>
      </c>
      <c r="Y9" s="140">
        <f t="shared" si="1"/>
        <v>53945.717171717173</v>
      </c>
      <c r="AA9" s="111">
        <f t="shared" si="4"/>
        <v>2.5258466831199478E-2</v>
      </c>
      <c r="AB9" s="143">
        <f t="shared" si="2"/>
        <v>1.8421544909811072E-2</v>
      </c>
      <c r="AC9" s="109">
        <f t="shared" si="5"/>
        <v>1.2670733642695442E-2</v>
      </c>
      <c r="AD9" s="109">
        <f t="shared" si="3"/>
        <v>1.166596013620369E-2</v>
      </c>
      <c r="AE9" s="140"/>
      <c r="AF9" s="140"/>
      <c r="AG9" s="106"/>
      <c r="AH9" s="106"/>
    </row>
    <row r="10" spans="1:34" ht="15">
      <c r="A10">
        <v>6</v>
      </c>
      <c r="B10" s="140">
        <v>45717</v>
      </c>
      <c r="C10">
        <v>5</v>
      </c>
      <c r="D10" s="140">
        <v>45193</v>
      </c>
      <c r="E10" s="138">
        <v>5</v>
      </c>
      <c r="F10" s="140">
        <v>51925</v>
      </c>
      <c r="G10" s="138">
        <v>5</v>
      </c>
      <c r="H10" s="140">
        <v>55087</v>
      </c>
      <c r="I10">
        <v>5</v>
      </c>
      <c r="J10" s="140">
        <v>53272</v>
      </c>
      <c r="K10" s="138">
        <v>5</v>
      </c>
      <c r="L10" s="140">
        <v>54813</v>
      </c>
      <c r="M10">
        <v>5</v>
      </c>
      <c r="N10" s="140">
        <v>55909</v>
      </c>
      <c r="O10">
        <v>5</v>
      </c>
      <c r="P10" s="140">
        <v>54391</v>
      </c>
      <c r="Q10">
        <v>5</v>
      </c>
      <c r="R10" s="140">
        <v>53011</v>
      </c>
      <c r="S10">
        <v>5</v>
      </c>
      <c r="T10" s="140">
        <v>53541</v>
      </c>
      <c r="U10">
        <v>5</v>
      </c>
      <c r="V10" s="140">
        <f t="shared" si="0"/>
        <v>54611.82</v>
      </c>
      <c r="W10">
        <v>5</v>
      </c>
      <c r="X10" s="140">
        <v>55991</v>
      </c>
      <c r="Y10" s="140">
        <f t="shared" si="1"/>
        <v>54859.868686868685</v>
      </c>
      <c r="AA10" s="111">
        <f t="shared" si="4"/>
        <v>2.4324089876133881E-2</v>
      </c>
      <c r="AB10" s="143">
        <f t="shared" si="2"/>
        <v>1.6711914004201578E-2</v>
      </c>
      <c r="AC10" s="109">
        <f t="shared" si="5"/>
        <v>1.4071230336577978E-2</v>
      </c>
      <c r="AD10" s="109">
        <f t="shared" si="3"/>
        <v>1.2719723851253306E-2</v>
      </c>
      <c r="AE10" s="140"/>
      <c r="AF10" s="140"/>
      <c r="AG10" s="106"/>
      <c r="AH10" s="106"/>
    </row>
    <row r="11" spans="1:34" ht="15">
      <c r="A11">
        <v>7</v>
      </c>
      <c r="B11" s="140">
        <v>47370</v>
      </c>
      <c r="C11">
        <v>6</v>
      </c>
      <c r="D11" s="140">
        <v>46897</v>
      </c>
      <c r="E11" s="138">
        <v>6</v>
      </c>
      <c r="F11" s="140">
        <v>53802</v>
      </c>
      <c r="G11" s="138">
        <v>6</v>
      </c>
      <c r="H11" s="140">
        <v>56736</v>
      </c>
      <c r="I11">
        <v>6</v>
      </c>
      <c r="J11" s="140">
        <v>54820</v>
      </c>
      <c r="K11" s="138">
        <v>6</v>
      </c>
      <c r="L11" s="140">
        <v>56396</v>
      </c>
      <c r="M11">
        <v>6</v>
      </c>
      <c r="N11" s="140">
        <v>57524</v>
      </c>
      <c r="O11">
        <v>6</v>
      </c>
      <c r="P11" s="140">
        <v>55909</v>
      </c>
      <c r="Q11">
        <v>6</v>
      </c>
      <c r="R11" s="140">
        <v>54391</v>
      </c>
      <c r="S11">
        <v>6</v>
      </c>
      <c r="T11" s="140">
        <v>54935</v>
      </c>
      <c r="U11">
        <v>6</v>
      </c>
      <c r="V11" s="140">
        <f t="shared" si="0"/>
        <v>56033.700000000004</v>
      </c>
      <c r="W11">
        <v>6</v>
      </c>
      <c r="X11" s="140">
        <v>56991</v>
      </c>
      <c r="Y11" s="140">
        <f t="shared" si="1"/>
        <v>55839.666666666664</v>
      </c>
      <c r="AA11" s="111">
        <f t="shared" si="4"/>
        <v>2.2483166952990574E-2</v>
      </c>
      <c r="AB11" s="143">
        <f t="shared" si="2"/>
        <v>1.5066497101107856E-2</v>
      </c>
      <c r="AC11" s="109">
        <f t="shared" si="5"/>
        <v>1.6055645402551111E-2</v>
      </c>
      <c r="AD11" s="109">
        <f t="shared" si="3"/>
        <v>1.3574632490657157E-2</v>
      </c>
      <c r="AE11" s="140"/>
      <c r="AF11" s="140"/>
      <c r="AG11" s="106"/>
      <c r="AH11" s="106"/>
    </row>
    <row r="12" spans="1:34" ht="15">
      <c r="A12">
        <v>8</v>
      </c>
      <c r="B12" s="140">
        <v>49088</v>
      </c>
      <c r="C12">
        <v>7</v>
      </c>
      <c r="D12" s="140">
        <v>48667</v>
      </c>
      <c r="E12" s="138">
        <v>7</v>
      </c>
      <c r="F12" s="140">
        <v>55754</v>
      </c>
      <c r="G12" s="138">
        <v>7</v>
      </c>
      <c r="H12" s="140">
        <v>58439</v>
      </c>
      <c r="I12">
        <v>7</v>
      </c>
      <c r="J12" s="140">
        <v>56418</v>
      </c>
      <c r="K12" s="138">
        <v>7</v>
      </c>
      <c r="L12" s="140">
        <v>58031</v>
      </c>
      <c r="M12">
        <v>7</v>
      </c>
      <c r="N12" s="140">
        <v>59191</v>
      </c>
      <c r="O12">
        <v>7</v>
      </c>
      <c r="P12" s="140">
        <v>57524</v>
      </c>
      <c r="Q12">
        <v>7</v>
      </c>
      <c r="R12" s="140">
        <v>55909</v>
      </c>
      <c r="S12">
        <v>7</v>
      </c>
      <c r="T12" s="140">
        <v>56468</v>
      </c>
      <c r="U12">
        <v>7</v>
      </c>
      <c r="V12" s="140">
        <f t="shared" si="0"/>
        <v>57597.36</v>
      </c>
      <c r="W12">
        <v>7</v>
      </c>
      <c r="X12" s="140">
        <v>58114</v>
      </c>
      <c r="Y12" s="140">
        <f t="shared" si="1"/>
        <v>56939.979797979795</v>
      </c>
      <c r="AA12" s="111">
        <f t="shared" si="4"/>
        <v>1.6173834638437024E-2</v>
      </c>
      <c r="AB12" s="143">
        <f t="shared" si="2"/>
        <v>1.3580766757348206E-2</v>
      </c>
      <c r="AC12" s="109">
        <f t="shared" si="5"/>
        <v>1.7740110365358719E-2</v>
      </c>
      <c r="AD12" s="109">
        <f t="shared" si="3"/>
        <v>1.4448118564359458E-2</v>
      </c>
      <c r="AE12" s="140"/>
      <c r="AF12" s="140"/>
      <c r="AG12" s="106"/>
      <c r="AH12" s="106"/>
    </row>
    <row r="13" spans="1:34" ht="15">
      <c r="A13">
        <v>9</v>
      </c>
      <c r="B13" s="140">
        <v>50875</v>
      </c>
      <c r="C13">
        <v>8</v>
      </c>
      <c r="D13" s="140">
        <v>50508</v>
      </c>
      <c r="E13" s="138">
        <v>8</v>
      </c>
      <c r="F13" s="140">
        <v>57782</v>
      </c>
      <c r="G13" s="138">
        <v>8</v>
      </c>
      <c r="H13" s="140">
        <v>60198</v>
      </c>
      <c r="I13">
        <v>8</v>
      </c>
      <c r="J13" s="140">
        <v>58067</v>
      </c>
      <c r="K13" s="138">
        <v>8</v>
      </c>
      <c r="L13" s="140">
        <v>59717</v>
      </c>
      <c r="M13">
        <v>8</v>
      </c>
      <c r="N13" s="142">
        <v>60911</v>
      </c>
      <c r="O13">
        <v>8</v>
      </c>
      <c r="P13" s="140">
        <v>59191</v>
      </c>
      <c r="Q13">
        <v>8</v>
      </c>
      <c r="R13" s="140">
        <v>57524</v>
      </c>
      <c r="S13">
        <v>8</v>
      </c>
      <c r="T13" s="140">
        <v>58099</v>
      </c>
      <c r="U13">
        <v>8</v>
      </c>
      <c r="V13" s="140">
        <f t="shared" si="0"/>
        <v>59260.98</v>
      </c>
      <c r="W13">
        <v>8</v>
      </c>
      <c r="X13" s="140">
        <v>59627</v>
      </c>
      <c r="Y13" s="140">
        <f t="shared" si="1"/>
        <v>58422.414141414141</v>
      </c>
      <c r="AA13" s="111">
        <f t="shared" si="4"/>
        <v>1.4324513161959818E-2</v>
      </c>
      <c r="AB13" s="143">
        <f t="shared" si="2"/>
        <v>1.2654671762604153E-2</v>
      </c>
      <c r="AC13" s="109">
        <f t="shared" si="5"/>
        <v>1.912642121749708E-2</v>
      </c>
      <c r="AD13" s="109">
        <f t="shared" si="3"/>
        <v>1.5889296724110658E-2</v>
      </c>
      <c r="AE13" s="140"/>
      <c r="AF13" s="140"/>
      <c r="AG13" s="106"/>
      <c r="AH13" s="106"/>
    </row>
    <row r="14" spans="1:34" ht="15">
      <c r="A14">
        <v>10</v>
      </c>
      <c r="B14" s="140">
        <v>52546</v>
      </c>
      <c r="C14" s="138" t="s">
        <v>1003</v>
      </c>
      <c r="D14" s="142">
        <v>52231</v>
      </c>
      <c r="E14" s="138">
        <v>9</v>
      </c>
      <c r="F14" s="140">
        <v>59681</v>
      </c>
      <c r="G14" s="138">
        <v>9</v>
      </c>
      <c r="H14" s="140">
        <v>62015</v>
      </c>
      <c r="I14">
        <v>9</v>
      </c>
      <c r="J14" s="140">
        <v>59769</v>
      </c>
      <c r="K14" s="138">
        <v>9</v>
      </c>
      <c r="L14" s="140">
        <v>61458</v>
      </c>
      <c r="M14">
        <v>9</v>
      </c>
      <c r="N14" s="140">
        <v>62687</v>
      </c>
      <c r="O14">
        <v>9</v>
      </c>
      <c r="P14" s="142">
        <v>60911</v>
      </c>
      <c r="Q14">
        <v>9</v>
      </c>
      <c r="R14" s="140">
        <v>59191</v>
      </c>
      <c r="S14">
        <v>9</v>
      </c>
      <c r="T14" s="140">
        <v>59783</v>
      </c>
      <c r="U14">
        <v>9</v>
      </c>
      <c r="V14" s="140">
        <f t="shared" si="0"/>
        <v>60978.66</v>
      </c>
      <c r="W14">
        <v>9</v>
      </c>
      <c r="X14" s="140">
        <v>61290</v>
      </c>
      <c r="Y14" s="140">
        <f t="shared" si="1"/>
        <v>60051.818181818184</v>
      </c>
      <c r="AA14" s="111">
        <f t="shared" si="4"/>
        <v>1.3345006812546467E-2</v>
      </c>
      <c r="AB14" s="143">
        <f t="shared" si="2"/>
        <v>1.2212042642666843E-2</v>
      </c>
      <c r="AC14" s="109">
        <f t="shared" si="5"/>
        <v>2.0217138757252062E-2</v>
      </c>
      <c r="AD14" s="109">
        <f t="shared" si="3"/>
        <v>1.7215764597612981E-2</v>
      </c>
      <c r="AE14" s="140"/>
      <c r="AF14" s="140"/>
      <c r="AG14" s="106"/>
      <c r="AH14" s="106"/>
    </row>
    <row r="15" spans="1:34" ht="15">
      <c r="A15">
        <v>11</v>
      </c>
      <c r="B15" s="140">
        <v>54279</v>
      </c>
      <c r="C15" s="138" t="s">
        <v>1002</v>
      </c>
      <c r="D15" s="140">
        <v>54016</v>
      </c>
      <c r="E15" s="138" t="s">
        <v>1001</v>
      </c>
      <c r="F15" s="140">
        <v>61649</v>
      </c>
      <c r="G15" s="138">
        <v>10</v>
      </c>
      <c r="H15" s="140">
        <v>63892</v>
      </c>
      <c r="I15">
        <v>10</v>
      </c>
      <c r="J15" s="140">
        <v>61581</v>
      </c>
      <c r="K15" s="138">
        <v>10</v>
      </c>
      <c r="L15" s="140">
        <v>63254</v>
      </c>
      <c r="M15">
        <v>10</v>
      </c>
      <c r="N15" s="140">
        <v>64519</v>
      </c>
      <c r="O15">
        <v>10</v>
      </c>
      <c r="P15" s="140">
        <v>62687</v>
      </c>
      <c r="Q15">
        <v>10</v>
      </c>
      <c r="R15" s="142">
        <v>60911</v>
      </c>
      <c r="S15">
        <v>10</v>
      </c>
      <c r="T15" s="140">
        <v>61520</v>
      </c>
      <c r="U15">
        <v>10</v>
      </c>
      <c r="V15" s="140">
        <f t="shared" si="0"/>
        <v>62750.400000000001</v>
      </c>
      <c r="W15">
        <v>10</v>
      </c>
      <c r="X15" s="140">
        <v>63061</v>
      </c>
      <c r="Y15" s="140">
        <f t="shared" si="1"/>
        <v>61787.040404040403</v>
      </c>
      <c r="AA15" s="111">
        <f t="shared" si="4"/>
        <v>1.3256775469326465E-2</v>
      </c>
      <c r="AB15" s="143">
        <f t="shared" si="2"/>
        <v>1.1847470799197124E-2</v>
      </c>
      <c r="AC15" s="109">
        <f t="shared" si="5"/>
        <v>2.1097506657792753E-2</v>
      </c>
      <c r="AD15" s="109">
        <f t="shared" si="3"/>
        <v>1.8377738435932045E-2</v>
      </c>
      <c r="AE15" s="140"/>
      <c r="AF15" s="140"/>
      <c r="AG15" s="106"/>
      <c r="AH15" s="106"/>
    </row>
    <row r="16" spans="1:34" ht="15">
      <c r="A16">
        <v>12</v>
      </c>
      <c r="B16" s="140">
        <v>56073</v>
      </c>
      <c r="C16">
        <v>14</v>
      </c>
      <c r="D16" s="140">
        <v>55865</v>
      </c>
      <c r="E16" s="138" t="s">
        <v>1000</v>
      </c>
      <c r="F16" s="140">
        <v>63687</v>
      </c>
      <c r="G16" s="138" t="s">
        <v>999</v>
      </c>
      <c r="H16" s="140">
        <v>65831</v>
      </c>
      <c r="I16">
        <v>11</v>
      </c>
      <c r="J16" s="140">
        <v>63395</v>
      </c>
      <c r="K16" s="138">
        <v>11</v>
      </c>
      <c r="L16" s="140">
        <v>65107</v>
      </c>
      <c r="M16">
        <v>11</v>
      </c>
      <c r="N16" s="140">
        <v>66409</v>
      </c>
      <c r="O16">
        <v>11</v>
      </c>
      <c r="P16" s="140">
        <v>64519</v>
      </c>
      <c r="Q16">
        <v>11</v>
      </c>
      <c r="R16" s="140">
        <v>62687</v>
      </c>
      <c r="S16">
        <v>11</v>
      </c>
      <c r="T16" s="140">
        <v>63314</v>
      </c>
      <c r="U16">
        <v>11</v>
      </c>
      <c r="V16" s="140">
        <f t="shared" si="0"/>
        <v>64580.28</v>
      </c>
      <c r="W16">
        <v>11</v>
      </c>
      <c r="X16" s="140">
        <v>64889</v>
      </c>
      <c r="Y16" s="140">
        <f t="shared" si="1"/>
        <v>63578.111111111109</v>
      </c>
      <c r="AA16" s="111">
        <f t="shared" si="4"/>
        <v>1.3190531233444158E-2</v>
      </c>
      <c r="AB16" s="143">
        <f t="shared" si="2"/>
        <v>1.1484982008104883E-2</v>
      </c>
      <c r="AC16" s="109">
        <f t="shared" si="5"/>
        <v>2.1827955812362632E-2</v>
      </c>
      <c r="AD16" s="109">
        <f t="shared" si="3"/>
        <v>1.9337752189065416E-2</v>
      </c>
      <c r="AE16" s="140"/>
      <c r="AF16" s="140"/>
      <c r="AG16" s="106"/>
      <c r="AH16" s="106"/>
    </row>
    <row r="17" spans="1:34" ht="15">
      <c r="A17">
        <v>13</v>
      </c>
      <c r="B17" s="140">
        <v>57932</v>
      </c>
      <c r="C17">
        <v>15</v>
      </c>
      <c r="D17" s="140">
        <v>57781</v>
      </c>
      <c r="E17" s="138">
        <v>15</v>
      </c>
      <c r="F17" s="140">
        <v>65798</v>
      </c>
      <c r="G17" s="138" t="s">
        <v>996</v>
      </c>
      <c r="H17" s="140">
        <v>67773</v>
      </c>
      <c r="I17" t="s">
        <v>998</v>
      </c>
      <c r="J17" s="140">
        <v>65268</v>
      </c>
      <c r="K17" s="138">
        <v>12</v>
      </c>
      <c r="L17" s="140">
        <v>67020</v>
      </c>
      <c r="M17">
        <v>12</v>
      </c>
      <c r="N17" s="140">
        <v>68360</v>
      </c>
      <c r="O17">
        <v>12</v>
      </c>
      <c r="P17" s="140">
        <v>66409</v>
      </c>
      <c r="Q17">
        <v>12</v>
      </c>
      <c r="R17" s="140">
        <v>64519</v>
      </c>
      <c r="S17">
        <v>12</v>
      </c>
      <c r="T17" s="140">
        <v>65164</v>
      </c>
      <c r="U17">
        <v>12</v>
      </c>
      <c r="V17" s="140">
        <f t="shared" si="0"/>
        <v>66467.28</v>
      </c>
      <c r="W17">
        <v>12</v>
      </c>
      <c r="X17" s="140">
        <v>66774</v>
      </c>
      <c r="Y17" s="140">
        <f t="shared" si="1"/>
        <v>65425.030303030304</v>
      </c>
      <c r="AA17" s="111">
        <f t="shared" si="4"/>
        <v>1.3080623110186318E-2</v>
      </c>
      <c r="AB17" s="143">
        <f t="shared" si="2"/>
        <v>1.11190901510132E-2</v>
      </c>
      <c r="AC17" s="109">
        <f t="shared" si="5"/>
        <v>2.2441880566608452E-2</v>
      </c>
      <c r="AD17" s="109">
        <f t="shared" si="3"/>
        <v>2.0143560691136653E-2</v>
      </c>
      <c r="AE17" s="140"/>
      <c r="AF17" s="140"/>
      <c r="AG17" s="106"/>
      <c r="AH17" s="106"/>
    </row>
    <row r="18" spans="1:34" ht="15">
      <c r="A18">
        <v>14</v>
      </c>
      <c r="B18" s="140">
        <v>59644</v>
      </c>
      <c r="C18" s="140"/>
      <c r="D18" s="140">
        <v>59545</v>
      </c>
      <c r="E18" s="140"/>
      <c r="F18" s="140">
        <v>67742</v>
      </c>
      <c r="H18" s="140">
        <v>69778</v>
      </c>
      <c r="I18">
        <v>15</v>
      </c>
      <c r="J18" s="140">
        <v>67200</v>
      </c>
      <c r="K18" s="138" t="s">
        <v>997</v>
      </c>
      <c r="L18" s="140">
        <v>68994</v>
      </c>
      <c r="M18">
        <v>13</v>
      </c>
      <c r="N18" s="140">
        <v>70373</v>
      </c>
      <c r="O18">
        <v>13</v>
      </c>
      <c r="P18" s="140">
        <v>68360</v>
      </c>
      <c r="Q18">
        <v>13</v>
      </c>
      <c r="R18" s="140">
        <v>66409</v>
      </c>
      <c r="S18">
        <v>13</v>
      </c>
      <c r="T18" s="140">
        <v>67073</v>
      </c>
      <c r="U18">
        <v>13</v>
      </c>
      <c r="V18" s="140">
        <f t="shared" si="0"/>
        <v>68414.460000000006</v>
      </c>
      <c r="W18">
        <v>13</v>
      </c>
      <c r="X18" s="140">
        <v>68721</v>
      </c>
      <c r="Y18" s="140">
        <f t="shared" si="1"/>
        <v>67332.696969696975</v>
      </c>
      <c r="AA18" s="111">
        <f t="shared" si="4"/>
        <v>1.3020195345694541E-2</v>
      </c>
      <c r="AB18" s="143">
        <f t="shared" si="2"/>
        <v>1.108392205199582E-2</v>
      </c>
      <c r="AC18" s="109">
        <f t="shared" si="5"/>
        <v>2.2967443957234934E-2</v>
      </c>
      <c r="AD18" s="109">
        <f t="shared" si="3"/>
        <v>2.0834171244372257E-2</v>
      </c>
      <c r="AE18" s="140"/>
      <c r="AF18" s="140"/>
      <c r="AG18" s="106"/>
      <c r="AH18" s="106"/>
    </row>
    <row r="19" spans="1:34" ht="15">
      <c r="A19">
        <v>15</v>
      </c>
      <c r="B19" s="140">
        <v>61410</v>
      </c>
      <c r="C19" s="140"/>
      <c r="D19" s="140">
        <v>61366</v>
      </c>
      <c r="E19" s="140"/>
      <c r="F19" s="140">
        <v>69749</v>
      </c>
      <c r="H19" s="140">
        <v>71846</v>
      </c>
      <c r="J19" s="140">
        <v>69194</v>
      </c>
      <c r="L19" s="140">
        <v>71031</v>
      </c>
      <c r="M19" t="s">
        <v>996</v>
      </c>
      <c r="N19" s="140">
        <v>72451</v>
      </c>
      <c r="O19">
        <v>14</v>
      </c>
      <c r="P19" s="140">
        <v>70373</v>
      </c>
      <c r="Q19">
        <v>14</v>
      </c>
      <c r="R19" s="140">
        <v>68360</v>
      </c>
      <c r="S19">
        <v>14</v>
      </c>
      <c r="T19" s="140">
        <v>69044</v>
      </c>
      <c r="U19">
        <v>14</v>
      </c>
      <c r="V19" s="140">
        <f t="shared" si="0"/>
        <v>70424.88</v>
      </c>
      <c r="W19">
        <v>14</v>
      </c>
      <c r="X19" s="140">
        <v>70729</v>
      </c>
      <c r="Y19" s="140">
        <f t="shared" si="1"/>
        <v>69300.131313131307</v>
      </c>
      <c r="AA19" s="111">
        <f t="shared" si="4"/>
        <v>1.2945674249731809E-2</v>
      </c>
      <c r="AB19" s="143">
        <f t="shared" si="2"/>
        <v>1.1049151628991893E-2</v>
      </c>
      <c r="AC19" s="109">
        <f t="shared" si="5"/>
        <v>2.3424574427945322E-2</v>
      </c>
      <c r="AD19" s="109">
        <f t="shared" si="3"/>
        <v>2.1430857998534947E-2</v>
      </c>
      <c r="AE19" s="140"/>
      <c r="AF19" s="140"/>
      <c r="AG19" s="106"/>
      <c r="AH19" s="106"/>
    </row>
    <row r="20" spans="1:34" ht="15">
      <c r="A20">
        <v>16</v>
      </c>
      <c r="B20" s="140">
        <v>63234</v>
      </c>
      <c r="C20" s="140"/>
      <c r="D20" s="140">
        <v>63245</v>
      </c>
      <c r="E20" s="140"/>
      <c r="F20" s="140">
        <v>71820</v>
      </c>
      <c r="H20" s="140">
        <v>73981</v>
      </c>
      <c r="J20" s="140">
        <v>71252</v>
      </c>
      <c r="L20" s="140">
        <v>73134</v>
      </c>
      <c r="N20" s="140">
        <v>74596</v>
      </c>
      <c r="O20">
        <v>15</v>
      </c>
      <c r="P20" s="140">
        <v>72451</v>
      </c>
      <c r="Q20">
        <v>15</v>
      </c>
      <c r="R20" s="140">
        <v>70373</v>
      </c>
      <c r="S20">
        <v>15</v>
      </c>
      <c r="T20" s="140">
        <v>71077</v>
      </c>
      <c r="U20">
        <v>15</v>
      </c>
      <c r="V20" s="140">
        <f t="shared" si="0"/>
        <v>72498.540000000008</v>
      </c>
      <c r="W20">
        <v>15</v>
      </c>
      <c r="X20" s="140">
        <v>72801</v>
      </c>
      <c r="Y20" s="140">
        <f t="shared" si="1"/>
        <v>71330.272727272721</v>
      </c>
      <c r="AA20" s="111">
        <f t="shared" si="4"/>
        <v>1.2856148668946465E-2</v>
      </c>
      <c r="AB20" s="143">
        <f t="shared" si="2"/>
        <v>1.1012807441924677E-2</v>
      </c>
      <c r="AC20" s="109">
        <f t="shared" si="5"/>
        <v>2.3824837906243124E-2</v>
      </c>
      <c r="AD20" s="109">
        <f t="shared" si="3"/>
        <v>2.1953254070062878E-2</v>
      </c>
      <c r="AE20" s="140"/>
      <c r="AF20" s="140"/>
      <c r="AG20" s="106"/>
      <c r="AH20" s="106"/>
    </row>
    <row r="21" spans="1:34" ht="15">
      <c r="A21">
        <v>17</v>
      </c>
      <c r="B21" s="140">
        <v>65115</v>
      </c>
      <c r="C21" s="140"/>
      <c r="D21" s="140">
        <v>65184</v>
      </c>
      <c r="E21" s="140"/>
      <c r="F21" s="140">
        <v>73957</v>
      </c>
      <c r="H21" s="140">
        <v>76184</v>
      </c>
      <c r="J21" s="140">
        <v>73376</v>
      </c>
      <c r="L21" s="140">
        <v>75303</v>
      </c>
      <c r="N21" s="140">
        <v>76809</v>
      </c>
      <c r="P21" s="140">
        <v>74596</v>
      </c>
      <c r="R21" s="140">
        <v>72451</v>
      </c>
      <c r="S21" s="140"/>
      <c r="T21" s="140">
        <v>73176</v>
      </c>
      <c r="U21">
        <v>16</v>
      </c>
      <c r="V21" s="140">
        <f t="shared" si="0"/>
        <v>74639.520000000004</v>
      </c>
      <c r="W21">
        <v>16</v>
      </c>
      <c r="X21" s="140">
        <v>74940</v>
      </c>
      <c r="Y21" s="140">
        <f t="shared" si="1"/>
        <v>73426.060606060608</v>
      </c>
      <c r="AA21" s="111">
        <f t="shared" si="4"/>
        <v>1.2793645307348278E-2</v>
      </c>
      <c r="AB21" s="143">
        <f t="shared" si="2"/>
        <v>1.0980207009735565E-2</v>
      </c>
      <c r="AC21" s="109">
        <f t="shared" si="5"/>
        <v>2.4180566628297706E-2</v>
      </c>
      <c r="AD21" s="109">
        <f t="shared" si="3"/>
        <v>2.2415942784805853E-2</v>
      </c>
      <c r="AE21" s="140"/>
      <c r="AF21" s="140"/>
      <c r="AG21" s="140"/>
      <c r="AH21" s="140"/>
    </row>
    <row r="22" spans="1:34" ht="15">
      <c r="A22">
        <v>18</v>
      </c>
      <c r="B22" s="140">
        <v>67057</v>
      </c>
      <c r="C22" s="140"/>
      <c r="D22" s="140">
        <v>67185</v>
      </c>
      <c r="E22" s="140"/>
      <c r="F22" s="140">
        <v>76163</v>
      </c>
      <c r="H22" s="140">
        <v>78458</v>
      </c>
      <c r="J22" s="140">
        <v>75568</v>
      </c>
      <c r="L22" s="140">
        <v>77543</v>
      </c>
      <c r="N22" s="140">
        <v>79093</v>
      </c>
      <c r="P22" s="140">
        <v>76809</v>
      </c>
      <c r="R22" s="140">
        <v>74596</v>
      </c>
      <c r="S22" s="140"/>
      <c r="T22" s="140">
        <v>75342</v>
      </c>
      <c r="U22">
        <v>17</v>
      </c>
      <c r="V22" s="140">
        <f t="shared" si="0"/>
        <v>76848.84</v>
      </c>
      <c r="W22">
        <v>17</v>
      </c>
      <c r="X22" s="140">
        <v>77147</v>
      </c>
      <c r="Y22" s="140">
        <f t="shared" si="1"/>
        <v>75588.474747474742</v>
      </c>
      <c r="AA22" s="111">
        <f t="shared" si="4"/>
        <v>1.2713837756120894E-2</v>
      </c>
      <c r="AB22" s="143">
        <f t="shared" si="2"/>
        <v>1.0946829850542628E-2</v>
      </c>
      <c r="AC22" s="109">
        <f t="shared" si="5"/>
        <v>2.4498558032767459E-2</v>
      </c>
      <c r="AD22" s="109">
        <f t="shared" si="3"/>
        <v>2.2828390444262991E-2</v>
      </c>
      <c r="AE22" s="140"/>
      <c r="AF22" s="140"/>
      <c r="AG22" s="140"/>
      <c r="AH22" s="140"/>
    </row>
    <row r="23" spans="1:34" ht="15">
      <c r="A23">
        <v>19</v>
      </c>
      <c r="B23" s="140">
        <v>69061</v>
      </c>
      <c r="C23" s="140"/>
      <c r="D23" s="140">
        <v>69251</v>
      </c>
      <c r="E23" s="140"/>
      <c r="F23" s="140">
        <v>78438</v>
      </c>
      <c r="H23" s="140">
        <v>80804</v>
      </c>
      <c r="J23" s="140">
        <v>77830</v>
      </c>
      <c r="L23" s="140">
        <v>79854</v>
      </c>
      <c r="N23" s="140">
        <v>81451</v>
      </c>
      <c r="P23" s="140">
        <v>79093</v>
      </c>
      <c r="R23" s="140">
        <v>76809</v>
      </c>
      <c r="S23" s="140"/>
      <c r="T23" s="140">
        <v>77577</v>
      </c>
      <c r="U23">
        <v>18</v>
      </c>
      <c r="V23" s="140">
        <f t="shared" si="0"/>
        <v>79128.540000000008</v>
      </c>
      <c r="W23">
        <v>18</v>
      </c>
      <c r="X23" s="140">
        <v>79425</v>
      </c>
      <c r="Y23" s="140">
        <f t="shared" si="1"/>
        <v>77820.454545454544</v>
      </c>
      <c r="AA23" s="111">
        <f t="shared" si="4"/>
        <v>1.2643190781468583E-2</v>
      </c>
      <c r="AB23" s="143">
        <f t="shared" si="2"/>
        <v>1.0914968925137991E-2</v>
      </c>
      <c r="AC23" s="109">
        <f t="shared" si="5"/>
        <v>2.4784886307825715E-2</v>
      </c>
      <c r="AD23" s="109">
        <f t="shared" si="3"/>
        <v>2.3199447009882856E-2</v>
      </c>
      <c r="AE23" s="140"/>
      <c r="AF23" s="140"/>
      <c r="AG23" s="140"/>
      <c r="AH23" s="140"/>
    </row>
    <row r="24" spans="1:34" ht="15">
      <c r="A24">
        <v>20</v>
      </c>
      <c r="B24" s="140">
        <v>71129</v>
      </c>
      <c r="C24" s="140"/>
      <c r="D24" s="140">
        <v>71382</v>
      </c>
      <c r="E24" s="140"/>
      <c r="F24" s="140">
        <v>80787</v>
      </c>
      <c r="H24" s="140">
        <v>83226</v>
      </c>
      <c r="J24" s="140">
        <v>80165</v>
      </c>
      <c r="L24" s="140">
        <v>82249</v>
      </c>
      <c r="N24" s="142">
        <v>83894</v>
      </c>
      <c r="P24" s="140">
        <v>81451</v>
      </c>
      <c r="R24" s="140">
        <v>79093</v>
      </c>
      <c r="S24" s="140"/>
      <c r="T24" s="140">
        <v>79884</v>
      </c>
      <c r="U24">
        <v>19</v>
      </c>
      <c r="V24" s="140">
        <f t="shared" si="0"/>
        <v>81481.680000000008</v>
      </c>
      <c r="W24">
        <v>19</v>
      </c>
      <c r="X24" s="140">
        <v>81777</v>
      </c>
      <c r="Y24" s="140">
        <f t="shared" si="1"/>
        <v>80124.939393939392</v>
      </c>
      <c r="AA24" s="111">
        <f t="shared" si="4"/>
        <v>1.2592161992871054E-2</v>
      </c>
      <c r="AB24" s="143">
        <f t="shared" si="2"/>
        <v>1.0885367237339461E-2</v>
      </c>
      <c r="AC24" s="109">
        <f t="shared" si="5"/>
        <v>2.5044991774083813E-2</v>
      </c>
      <c r="AD24" s="109">
        <f t="shared" si="3"/>
        <v>2.3535995997275405E-2</v>
      </c>
      <c r="AE24" s="140"/>
      <c r="AF24" s="140"/>
      <c r="AG24" s="140"/>
      <c r="AH24" s="140"/>
    </row>
    <row r="25" spans="1:34" ht="15">
      <c r="A25">
        <v>21</v>
      </c>
      <c r="B25" s="140"/>
      <c r="C25" s="140"/>
      <c r="D25" s="140"/>
      <c r="E25" s="140"/>
      <c r="F25" s="140"/>
      <c r="H25" s="140"/>
      <c r="J25" s="140"/>
      <c r="L25" s="140"/>
      <c r="N25" s="140"/>
      <c r="P25" s="142">
        <v>83894</v>
      </c>
      <c r="R25" s="140">
        <v>81451</v>
      </c>
      <c r="S25" s="140"/>
      <c r="T25" s="140">
        <v>82265</v>
      </c>
      <c r="U25">
        <v>20</v>
      </c>
      <c r="V25" s="140">
        <f t="shared" si="0"/>
        <v>83910.3</v>
      </c>
      <c r="W25">
        <v>20</v>
      </c>
      <c r="X25" s="140">
        <v>84202</v>
      </c>
      <c r="Y25" s="140">
        <f t="shared" si="1"/>
        <v>82500.949494949498</v>
      </c>
      <c r="AB25" s="143"/>
      <c r="AC25" s="109">
        <f t="shared" si="5"/>
        <v>2.5282504549451579E-2</v>
      </c>
      <c r="AD25" s="109">
        <f t="shared" si="3"/>
        <v>2.3841021821101149E-2</v>
      </c>
      <c r="AE25" s="140"/>
      <c r="AF25" s="140"/>
      <c r="AG25" s="140"/>
      <c r="AH25" s="140"/>
    </row>
    <row r="26" spans="1:34" ht="15">
      <c r="A26">
        <v>22</v>
      </c>
      <c r="B26" s="140"/>
      <c r="C26" s="140"/>
      <c r="D26" s="140"/>
      <c r="E26" s="140"/>
      <c r="F26" s="140"/>
      <c r="H26" s="140"/>
      <c r="J26" s="140"/>
      <c r="L26" s="140"/>
      <c r="N26" s="140"/>
      <c r="P26" s="140"/>
      <c r="R26" s="142">
        <v>83894</v>
      </c>
      <c r="S26" s="140"/>
      <c r="T26" s="140">
        <v>84733</v>
      </c>
      <c r="U26">
        <v>21</v>
      </c>
      <c r="V26" s="140">
        <f t="shared" si="0"/>
        <v>86427.66</v>
      </c>
      <c r="W26">
        <v>21</v>
      </c>
      <c r="X26" s="140">
        <v>86707</v>
      </c>
      <c r="Y26" s="140">
        <f t="shared" si="1"/>
        <v>84955.343434343435</v>
      </c>
      <c r="AB26" s="143"/>
      <c r="AC26" s="109">
        <f t="shared" si="5"/>
        <v>2.550668527588229E-2</v>
      </c>
      <c r="AD26" s="109">
        <f t="shared" si="3"/>
        <v>2.4121625973344774E-2</v>
      </c>
      <c r="AE26" s="140"/>
      <c r="AF26" s="106"/>
      <c r="AG26" s="140"/>
      <c r="AH26" s="140"/>
    </row>
    <row r="27" spans="1:34" ht="15">
      <c r="B27" s="140"/>
      <c r="C27" s="140"/>
      <c r="D27" s="140"/>
      <c r="E27" s="140"/>
      <c r="F27" s="140"/>
      <c r="H27" s="140"/>
      <c r="J27" s="140"/>
      <c r="L27" s="140"/>
      <c r="N27" s="140"/>
      <c r="P27" s="140"/>
      <c r="R27" s="142"/>
      <c r="S27" s="140"/>
      <c r="T27" s="140"/>
      <c r="V27" s="140"/>
      <c r="W27">
        <v>22</v>
      </c>
      <c r="X27" s="140">
        <v>89291</v>
      </c>
      <c r="Y27" s="140">
        <f t="shared" si="1"/>
        <v>87487.141414141413</v>
      </c>
      <c r="AB27" s="143"/>
      <c r="AC27" s="109"/>
      <c r="AD27" s="140"/>
      <c r="AE27" s="140"/>
      <c r="AF27" s="106"/>
      <c r="AG27" s="140"/>
      <c r="AH27" s="140"/>
    </row>
    <row r="28" spans="1:34" ht="15">
      <c r="B28" s="140"/>
      <c r="C28" s="140"/>
      <c r="D28" s="140"/>
      <c r="E28" s="140"/>
      <c r="F28" s="140"/>
      <c r="H28" s="140"/>
      <c r="J28" s="140"/>
      <c r="L28" s="140"/>
      <c r="N28" s="140"/>
      <c r="P28" s="140"/>
      <c r="R28" s="142"/>
      <c r="S28" s="140"/>
      <c r="T28" s="140"/>
      <c r="V28" s="140"/>
      <c r="W28">
        <v>23</v>
      </c>
      <c r="X28" s="140">
        <v>91969</v>
      </c>
      <c r="Y28" s="140">
        <f t="shared" si="1"/>
        <v>90111.04040404041</v>
      </c>
      <c r="AB28" s="143"/>
      <c r="AC28" s="109"/>
      <c r="AD28" s="140"/>
      <c r="AE28" s="140"/>
      <c r="AF28" s="106"/>
      <c r="AG28" s="140"/>
      <c r="AH28" s="140"/>
    </row>
    <row r="29" spans="1:34" ht="15">
      <c r="B29" s="140"/>
      <c r="C29" s="140"/>
      <c r="D29" s="140"/>
      <c r="E29" s="140"/>
      <c r="F29" s="140"/>
      <c r="H29" s="140"/>
      <c r="J29" s="140"/>
      <c r="L29" s="140"/>
      <c r="N29" s="140"/>
      <c r="P29" s="140"/>
      <c r="R29" s="142"/>
      <c r="S29" s="140"/>
      <c r="T29" s="140"/>
      <c r="V29" s="140"/>
      <c r="W29">
        <v>25</v>
      </c>
      <c r="X29" s="140">
        <v>93694</v>
      </c>
      <c r="Y29" s="140">
        <f t="shared" si="1"/>
        <v>91801.191919191915</v>
      </c>
      <c r="AB29" s="143"/>
      <c r="AC29" s="109"/>
      <c r="AD29" s="140"/>
      <c r="AE29" s="140"/>
      <c r="AF29" s="106"/>
      <c r="AG29" s="140"/>
      <c r="AH29" s="140"/>
    </row>
    <row r="30" spans="1:34" ht="15">
      <c r="B30" s="140"/>
      <c r="C30" s="140"/>
      <c r="D30" s="140"/>
      <c r="E30" s="140"/>
      <c r="F30" s="140"/>
      <c r="H30" s="140"/>
      <c r="J30" s="140"/>
      <c r="L30" s="140"/>
      <c r="N30" s="140"/>
      <c r="P30" s="140"/>
      <c r="R30" s="142"/>
      <c r="S30" s="140"/>
      <c r="T30" s="140"/>
      <c r="V30" s="140"/>
      <c r="W30">
        <v>27</v>
      </c>
      <c r="X30" s="140">
        <v>95452</v>
      </c>
      <c r="Y30" s="140">
        <f t="shared" si="1"/>
        <v>93523.676767676763</v>
      </c>
      <c r="AB30" s="143"/>
      <c r="AC30" s="109"/>
      <c r="AD30" s="140"/>
      <c r="AE30" s="140"/>
      <c r="AF30" s="106"/>
      <c r="AG30" s="140"/>
      <c r="AH30" s="140"/>
    </row>
    <row r="31" spans="1:34" ht="15">
      <c r="B31" s="140"/>
      <c r="C31" s="140"/>
      <c r="D31" s="140"/>
      <c r="E31" s="140"/>
      <c r="F31" s="140"/>
      <c r="H31" s="140"/>
      <c r="J31" s="140"/>
      <c r="L31" s="140"/>
      <c r="N31" s="140"/>
      <c r="P31" s="140"/>
      <c r="R31" s="142"/>
      <c r="S31" s="140"/>
      <c r="T31" s="140"/>
      <c r="V31" s="140"/>
      <c r="W31">
        <v>29</v>
      </c>
      <c r="X31" s="140">
        <v>97247</v>
      </c>
      <c r="Y31" s="140">
        <f t="shared" si="1"/>
        <v>95282.414141414149</v>
      </c>
      <c r="AB31" s="143"/>
      <c r="AC31" s="109"/>
      <c r="AD31" s="140"/>
      <c r="AE31" s="140"/>
      <c r="AF31" s="106"/>
      <c r="AG31" s="140"/>
      <c r="AH31" s="140"/>
    </row>
    <row r="32" spans="1:34" ht="15">
      <c r="A32" s="145" t="s">
        <v>995</v>
      </c>
      <c r="B32" s="144">
        <f>AVERAGE(B22:B26)</f>
        <v>69082.333333333328</v>
      </c>
      <c r="C32" s="144"/>
      <c r="D32" s="144">
        <f>AVERAGE(D22:D26)</f>
        <v>69272.666666666672</v>
      </c>
      <c r="E32" s="144"/>
      <c r="F32" s="144">
        <f>AVERAGE(F22:F26)</f>
        <v>78462.666666666672</v>
      </c>
      <c r="G32" s="145"/>
      <c r="H32" s="144">
        <f>AVERAGE(H22:H26)</f>
        <v>80829.333333333328</v>
      </c>
      <c r="I32" s="145"/>
      <c r="J32" s="144">
        <f>AVERAGE(J22:J26)</f>
        <v>77854.333333333328</v>
      </c>
      <c r="K32" s="145"/>
      <c r="L32" s="144">
        <f>AVERAGE(L22:L26)</f>
        <v>79882</v>
      </c>
      <c r="M32" s="145"/>
      <c r="N32" s="144">
        <f>AVERAGE(N22:N26)</f>
        <v>81479.333333333328</v>
      </c>
      <c r="O32" s="145"/>
      <c r="P32" s="144">
        <f>AVERAGE(P22:P26)</f>
        <v>80311.75</v>
      </c>
      <c r="Q32" s="145"/>
      <c r="R32" s="144">
        <f>AVERAGE(R22:R26)</f>
        <v>79168.600000000006</v>
      </c>
      <c r="S32" s="144"/>
      <c r="T32" s="144">
        <f>AVERAGE(T22:T26)</f>
        <v>79960.2</v>
      </c>
      <c r="U32" s="144"/>
      <c r="V32" s="144">
        <f>AVERAGE(V22:V26)</f>
        <v>81559.40400000001</v>
      </c>
      <c r="W32" s="145"/>
      <c r="X32" s="144">
        <f>AVERAGE(X25:X29)</f>
        <v>89172.6</v>
      </c>
      <c r="Y32" s="144">
        <f>AVERAGE(Y25:Y29)</f>
        <v>87371.133333333331</v>
      </c>
      <c r="AA32" s="147"/>
      <c r="AB32" s="143"/>
      <c r="AC32" s="109"/>
      <c r="AD32" s="140"/>
      <c r="AE32" s="140"/>
      <c r="AF32" s="106"/>
      <c r="AG32" s="140"/>
      <c r="AH32" s="140"/>
    </row>
    <row r="33" spans="1:34" ht="15">
      <c r="A33" t="s">
        <v>994</v>
      </c>
      <c r="B33" s="140">
        <f>AVERAGE(B5:B26)</f>
        <v>53865.65</v>
      </c>
      <c r="C33" s="140"/>
      <c r="D33" s="140">
        <f>AVERAGE(D5:D26)</f>
        <v>53686.65</v>
      </c>
      <c r="E33" s="140"/>
      <c r="F33" s="140">
        <f>AVERAGE(F5:F26)</f>
        <v>61179.65</v>
      </c>
      <c r="H33" s="140">
        <f>AVERAGE(H5:H26)</f>
        <v>63853.599999999999</v>
      </c>
      <c r="J33" s="140">
        <f>AVERAGE(J5:J26)</f>
        <v>61689.65</v>
      </c>
      <c r="L33" s="140">
        <f>AVERAGE(L5:L26)</f>
        <v>63474.05</v>
      </c>
      <c r="N33" s="140">
        <f>AVERAGE(N5:N26)</f>
        <v>64743.15</v>
      </c>
      <c r="P33" s="140">
        <f>AVERAGE(P5:P26)</f>
        <v>64032.666666666664</v>
      </c>
      <c r="R33" s="140">
        <f>AVERAGE(R5:R26)</f>
        <v>63369.045454545456</v>
      </c>
      <c r="S33" s="140"/>
      <c r="T33" s="140">
        <f>AVERAGE(T5:T26)</f>
        <v>64002.818181818184</v>
      </c>
      <c r="U33" s="140"/>
      <c r="V33" s="140">
        <f>AVERAGE(V5:V26)</f>
        <v>65282.874545454542</v>
      </c>
      <c r="X33" s="140">
        <f>AVERAGE(X7:X28)</f>
        <v>69468.863636363632</v>
      </c>
      <c r="Y33" s="140">
        <f>AVERAGE(Y7:Y28)</f>
        <v>68065.452249770446</v>
      </c>
      <c r="AA33" s="140"/>
      <c r="AB33" s="143"/>
      <c r="AC33" s="140"/>
      <c r="AD33" s="140"/>
      <c r="AE33" s="140"/>
      <c r="AF33" s="106"/>
      <c r="AG33" s="140"/>
      <c r="AH33" s="140"/>
    </row>
    <row r="34" spans="1:34">
      <c r="A34" t="s">
        <v>993</v>
      </c>
      <c r="B34" s="136">
        <f>B32/B33</f>
        <v>1.282493264879071</v>
      </c>
      <c r="C34" s="140"/>
      <c r="D34" s="136">
        <f>D32/D33</f>
        <v>1.2903145692023374</v>
      </c>
      <c r="E34" s="140"/>
      <c r="F34" s="136">
        <f>F32/F33</f>
        <v>1.2824961677071816</v>
      </c>
      <c r="H34" s="136">
        <f>H32/H33</f>
        <v>1.2658539742995434</v>
      </c>
      <c r="J34" s="136">
        <f>J32/J33</f>
        <v>1.2620323398387465</v>
      </c>
      <c r="L34" s="136">
        <f>L32/L33</f>
        <v>1.2584985517703691</v>
      </c>
      <c r="N34" s="136">
        <f>N32/N33</f>
        <v>1.2585012211073037</v>
      </c>
      <c r="P34" s="136">
        <f>P32/P33</f>
        <v>1.2542309133879583</v>
      </c>
      <c r="R34" s="136">
        <f>R32/R33</f>
        <v>1.2493260618354676</v>
      </c>
      <c r="S34" s="140"/>
      <c r="T34" s="136">
        <f>T32/T33</f>
        <v>1.2493231121925028</v>
      </c>
      <c r="U34" s="140"/>
      <c r="V34" s="136">
        <f>V32/V33</f>
        <v>1.249323112192503</v>
      </c>
      <c r="X34" s="136">
        <f>X32/X33</f>
        <v>1.283634067584235</v>
      </c>
      <c r="Y34" s="136">
        <f>Y32/Y33</f>
        <v>1.2836340675842346</v>
      </c>
      <c r="AA34" s="136"/>
      <c r="AC34" s="140"/>
      <c r="AD34" s="140"/>
      <c r="AE34" s="140"/>
      <c r="AF34" s="106"/>
      <c r="AG34" s="140"/>
      <c r="AH34" s="140"/>
    </row>
    <row r="35" spans="1:34">
      <c r="C35" s="140"/>
      <c r="D35" s="140"/>
      <c r="E35" s="140"/>
      <c r="F35" s="140"/>
      <c r="H35" s="140"/>
      <c r="J35" s="140"/>
      <c r="L35" s="140"/>
      <c r="N35" s="140"/>
      <c r="P35" s="140"/>
      <c r="R35" s="140"/>
      <c r="S35" s="140"/>
      <c r="T35" s="140"/>
      <c r="U35" s="140"/>
      <c r="V35" s="140"/>
      <c r="AC35" s="140"/>
      <c r="AD35" s="140"/>
      <c r="AE35" s="140"/>
      <c r="AF35" s="106"/>
      <c r="AG35" s="140"/>
      <c r="AH35" s="140"/>
    </row>
    <row r="36" spans="1:34" ht="15">
      <c r="B36" s="140"/>
      <c r="C36" s="140"/>
      <c r="D36" s="142" t="s">
        <v>992</v>
      </c>
      <c r="E36" s="140"/>
      <c r="F36" s="140"/>
      <c r="H36" s="140"/>
      <c r="J36" s="140"/>
      <c r="L36" s="140"/>
      <c r="N36" s="140"/>
      <c r="P36" s="140"/>
    </row>
    <row r="37" spans="1:34">
      <c r="D37" s="158" t="s">
        <v>991</v>
      </c>
      <c r="E37" s="158"/>
      <c r="F37" s="158"/>
    </row>
    <row r="38" spans="1:34">
      <c r="D38" s="119">
        <v>0</v>
      </c>
      <c r="E38" s="119">
        <v>9</v>
      </c>
      <c r="F38" s="119">
        <v>15</v>
      </c>
    </row>
    <row r="39" spans="1:34">
      <c r="C39">
        <v>2000</v>
      </c>
      <c r="D39" s="140">
        <f>E39*0.77</f>
        <v>35383.81</v>
      </c>
      <c r="E39" s="140">
        <v>45953</v>
      </c>
      <c r="F39" s="140">
        <f>E39*1.207</f>
        <v>55465.271000000001</v>
      </c>
    </row>
    <row r="40" spans="1:34">
      <c r="C40">
        <f t="shared" ref="C40:C51" si="6">C39+1</f>
        <v>2001</v>
      </c>
      <c r="D40" s="140">
        <f>E40*0.77</f>
        <v>37154.04</v>
      </c>
      <c r="E40" s="140">
        <v>48252</v>
      </c>
      <c r="F40" s="140">
        <f>E40*1.207</f>
        <v>58240.164000000004</v>
      </c>
    </row>
    <row r="41" spans="1:34">
      <c r="C41">
        <f t="shared" si="6"/>
        <v>2002</v>
      </c>
      <c r="D41" s="140">
        <f>34069+4347</f>
        <v>38416</v>
      </c>
      <c r="E41" s="140">
        <v>49877</v>
      </c>
      <c r="F41" s="140">
        <f>55859+4347</f>
        <v>60206</v>
      </c>
    </row>
    <row r="42" spans="1:34">
      <c r="C42">
        <f t="shared" si="6"/>
        <v>2003</v>
      </c>
      <c r="D42" s="140">
        <f>34750+4434</f>
        <v>39184</v>
      </c>
      <c r="E42" s="140">
        <f>46441+4434</f>
        <v>50875</v>
      </c>
      <c r="F42" s="140">
        <f>56976+4434</f>
        <v>61410</v>
      </c>
    </row>
    <row r="43" spans="1:34" ht="15">
      <c r="C43">
        <f t="shared" si="6"/>
        <v>2004</v>
      </c>
      <c r="D43" s="140">
        <v>40382</v>
      </c>
      <c r="E43" s="142">
        <v>52231</v>
      </c>
      <c r="F43" s="140">
        <f>D17</f>
        <v>57781</v>
      </c>
    </row>
    <row r="44" spans="1:34">
      <c r="C44">
        <f t="shared" si="6"/>
        <v>2005</v>
      </c>
      <c r="D44" s="140">
        <v>44505</v>
      </c>
      <c r="E44" s="140">
        <v>59681</v>
      </c>
      <c r="F44" s="140">
        <f>F17</f>
        <v>65798</v>
      </c>
    </row>
    <row r="45" spans="1:34">
      <c r="C45">
        <f t="shared" si="6"/>
        <v>2006</v>
      </c>
      <c r="D45" s="140">
        <v>47933</v>
      </c>
      <c r="E45" s="140">
        <v>62015</v>
      </c>
      <c r="F45" s="140">
        <f>H17</f>
        <v>67773</v>
      </c>
    </row>
    <row r="46" spans="1:34">
      <c r="C46">
        <f t="shared" si="6"/>
        <v>2007</v>
      </c>
      <c r="D46" s="140">
        <v>47280</v>
      </c>
      <c r="E46" s="140">
        <v>59769</v>
      </c>
      <c r="F46" s="140">
        <f>J18</f>
        <v>67200</v>
      </c>
    </row>
    <row r="47" spans="1:34">
      <c r="C47">
        <f t="shared" si="6"/>
        <v>2008</v>
      </c>
      <c r="D47" s="140">
        <v>49239</v>
      </c>
      <c r="E47" s="140">
        <v>61458</v>
      </c>
      <c r="F47" s="140">
        <f>L18</f>
        <v>68994</v>
      </c>
    </row>
    <row r="48" spans="1:34">
      <c r="C48">
        <f t="shared" si="6"/>
        <v>2009</v>
      </c>
      <c r="D48" s="140">
        <v>50223</v>
      </c>
      <c r="E48" s="140">
        <v>62687</v>
      </c>
      <c r="F48" s="140">
        <f>N19</f>
        <v>72451</v>
      </c>
    </row>
    <row r="49" spans="3:6">
      <c r="C49">
        <f t="shared" si="6"/>
        <v>2010</v>
      </c>
      <c r="D49" s="140">
        <f>P5</f>
        <v>49823</v>
      </c>
      <c r="E49" s="140">
        <f>P13</f>
        <v>59191</v>
      </c>
      <c r="F49" s="140">
        <f>P20</f>
        <v>72451</v>
      </c>
    </row>
    <row r="50" spans="3:6">
      <c r="C50">
        <f t="shared" si="6"/>
        <v>2011</v>
      </c>
      <c r="D50" s="140">
        <f>R5</f>
        <v>49433</v>
      </c>
      <c r="E50" s="141">
        <f>R14</f>
        <v>59191</v>
      </c>
      <c r="F50" s="140">
        <f>R20</f>
        <v>70373</v>
      </c>
    </row>
    <row r="51" spans="3:6">
      <c r="C51">
        <f t="shared" si="6"/>
        <v>2012</v>
      </c>
      <c r="D51" s="140">
        <f>T5</f>
        <v>49928</v>
      </c>
      <c r="E51" s="140">
        <f>T14</f>
        <v>59783</v>
      </c>
      <c r="F51" s="140">
        <f>T20</f>
        <v>71077</v>
      </c>
    </row>
    <row r="52" spans="3:6">
      <c r="C52">
        <v>2013</v>
      </c>
      <c r="D52" s="140">
        <f>D51*1.02</f>
        <v>50926.559999999998</v>
      </c>
      <c r="E52" s="140">
        <f>E51*1.02</f>
        <v>60978.66</v>
      </c>
      <c r="F52" s="140">
        <f>F51*1.02</f>
        <v>72498.540000000008</v>
      </c>
    </row>
    <row r="53" spans="3:6" ht="15">
      <c r="C53" s="138" t="s">
        <v>990</v>
      </c>
      <c r="D53" s="139">
        <f>(D52/D41)^(1/11)-1</f>
        <v>2.5959458990641782E-2</v>
      </c>
      <c r="E53" s="139">
        <f>(E52/E41)^(1/11)-1</f>
        <v>1.8437361279284303E-2</v>
      </c>
      <c r="F53" s="139">
        <f>(F52/F41)^(1/11)-1</f>
        <v>1.70338501022953E-2</v>
      </c>
    </row>
    <row r="54" spans="3:6">
      <c r="C54" s="138" t="s">
        <v>989</v>
      </c>
      <c r="D54" s="111">
        <f>D52/D39-1</f>
        <v>0.43926162841141192</v>
      </c>
      <c r="E54" s="111">
        <f>E52/E39-1</f>
        <v>0.32697886971470869</v>
      </c>
      <c r="F54" s="111">
        <f>F52/F39-1</f>
        <v>0.30709791357550587</v>
      </c>
    </row>
  </sheetData>
  <mergeCells count="1">
    <mergeCell ref="D37:F3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codeName="Sheet6"/>
  <dimension ref="A1:R37"/>
  <sheetViews>
    <sheetView tabSelected="1" workbookViewId="0">
      <pane xSplit="1" ySplit="6" topLeftCell="B10" activePane="bottomRight" state="frozen"/>
      <selection pane="topRight" activeCell="B1" sqref="B1"/>
      <selection pane="bottomLeft" activeCell="A7" sqref="A7"/>
      <selection pane="bottomRight" activeCell="F28" sqref="F28"/>
    </sheetView>
  </sheetViews>
  <sheetFormatPr defaultRowHeight="12.75"/>
  <cols>
    <col min="1" max="1" width="47.5703125" bestFit="1" customWidth="1"/>
    <col min="2" max="16" width="10.7109375" customWidth="1"/>
    <col min="17" max="17" width="10.28515625" bestFit="1" customWidth="1"/>
  </cols>
  <sheetData>
    <row r="1" spans="1:18">
      <c r="N1" s="25"/>
    </row>
    <row r="3" spans="1:18">
      <c r="A3" s="4"/>
      <c r="B3" s="4"/>
      <c r="C3" s="4"/>
      <c r="D3" s="22"/>
      <c r="E3" s="22"/>
      <c r="F3" s="22"/>
      <c r="G3" s="22"/>
      <c r="H3" s="22"/>
      <c r="I3" s="22"/>
      <c r="J3" s="22"/>
      <c r="K3" s="22"/>
      <c r="L3" s="22"/>
      <c r="M3" s="22"/>
      <c r="N3" s="22"/>
      <c r="O3" s="22"/>
      <c r="P3" s="149" t="s">
        <v>126</v>
      </c>
      <c r="Q3" s="22"/>
    </row>
    <row r="4" spans="1:18">
      <c r="A4" s="4" t="s">
        <v>1029</v>
      </c>
      <c r="B4" s="4" t="s">
        <v>1030</v>
      </c>
      <c r="C4" s="4" t="s">
        <v>1030</v>
      </c>
      <c r="D4" s="4" t="s">
        <v>1030</v>
      </c>
      <c r="E4" s="4" t="s">
        <v>1030</v>
      </c>
      <c r="F4" s="4" t="s">
        <v>1030</v>
      </c>
      <c r="G4" s="4" t="s">
        <v>1030</v>
      </c>
      <c r="H4" s="4" t="s">
        <v>1030</v>
      </c>
      <c r="I4" s="4" t="s">
        <v>1030</v>
      </c>
      <c r="J4" s="4" t="s">
        <v>1030</v>
      </c>
      <c r="K4" s="4" t="s">
        <v>1030</v>
      </c>
      <c r="L4" s="4" t="s">
        <v>1030</v>
      </c>
      <c r="M4" s="4" t="s">
        <v>1030</v>
      </c>
      <c r="N4" s="4" t="s">
        <v>1030</v>
      </c>
      <c r="O4" s="4" t="s">
        <v>1030</v>
      </c>
      <c r="P4" s="107" t="s">
        <v>1031</v>
      </c>
    </row>
    <row r="5" spans="1:18">
      <c r="A5" s="4" t="s">
        <v>808</v>
      </c>
      <c r="B5" s="150" t="s">
        <v>1032</v>
      </c>
      <c r="C5" s="4"/>
      <c r="M5" s="25" t="s">
        <v>116</v>
      </c>
      <c r="N5" s="25" t="s">
        <v>116</v>
      </c>
      <c r="O5" s="25" t="s">
        <v>116</v>
      </c>
      <c r="P5" s="25" t="s">
        <v>1033</v>
      </c>
      <c r="Q5" s="25" t="s">
        <v>117</v>
      </c>
    </row>
    <row r="6" spans="1:18">
      <c r="A6" s="131" t="s">
        <v>1034</v>
      </c>
      <c r="B6" s="2">
        <v>2000</v>
      </c>
      <c r="C6" s="151">
        <v>2001</v>
      </c>
      <c r="D6" s="151">
        <v>2002</v>
      </c>
      <c r="E6" s="151">
        <v>2003</v>
      </c>
      <c r="F6" s="151">
        <v>2004</v>
      </c>
      <c r="G6" s="151">
        <v>2005</v>
      </c>
      <c r="H6" s="151">
        <v>2006</v>
      </c>
      <c r="I6" s="151">
        <v>2007</v>
      </c>
      <c r="J6" s="151">
        <v>2008</v>
      </c>
      <c r="K6" s="151">
        <v>2009</v>
      </c>
      <c r="L6" s="151">
        <v>2010</v>
      </c>
      <c r="M6" s="151">
        <v>2011</v>
      </c>
      <c r="N6" s="151">
        <v>2012</v>
      </c>
      <c r="O6" s="151">
        <v>2013</v>
      </c>
      <c r="P6" s="151">
        <v>2014</v>
      </c>
      <c r="Q6" s="151">
        <v>2015</v>
      </c>
    </row>
    <row r="7" spans="1:18">
      <c r="A7" s="25" t="s">
        <v>1054</v>
      </c>
      <c r="B7" s="2"/>
      <c r="C7" s="151"/>
      <c r="D7" s="151"/>
      <c r="E7" s="151"/>
      <c r="F7" s="151"/>
      <c r="G7" s="151"/>
      <c r="H7" s="151"/>
      <c r="I7" s="151"/>
      <c r="J7" s="151"/>
      <c r="K7" s="106">
        <v>168384</v>
      </c>
      <c r="L7" s="106">
        <v>173573</v>
      </c>
      <c r="M7" s="106">
        <v>175296</v>
      </c>
      <c r="N7" s="106">
        <v>177629</v>
      </c>
      <c r="O7" s="106">
        <v>181536</v>
      </c>
      <c r="P7" s="106">
        <v>184625</v>
      </c>
      <c r="Q7" s="106">
        <v>187439</v>
      </c>
    </row>
    <row r="8" spans="1:18">
      <c r="A8" s="25" t="s">
        <v>1056</v>
      </c>
      <c r="B8" s="106">
        <v>154523</v>
      </c>
      <c r="C8" s="106">
        <v>158331</v>
      </c>
      <c r="D8" s="106">
        <v>161385</v>
      </c>
      <c r="E8" s="106">
        <v>163386</v>
      </c>
      <c r="F8" s="106">
        <v>164195</v>
      </c>
      <c r="G8" s="106">
        <v>164408</v>
      </c>
      <c r="H8" s="106">
        <v>164284</v>
      </c>
      <c r="I8" s="106">
        <v>164486</v>
      </c>
      <c r="J8" s="106">
        <v>166307</v>
      </c>
      <c r="K8" s="106">
        <v>169538</v>
      </c>
      <c r="L8" s="106">
        <v>172391</v>
      </c>
      <c r="M8" s="106">
        <v>174933</v>
      </c>
      <c r="N8" s="106">
        <v>177918</v>
      </c>
      <c r="O8" s="106">
        <v>181259</v>
      </c>
      <c r="P8" s="106">
        <v>184393</v>
      </c>
      <c r="Q8" s="157">
        <f>Q7</f>
        <v>187439</v>
      </c>
      <c r="R8" s="25" t="s">
        <v>1036</v>
      </c>
    </row>
    <row r="9" spans="1:18">
      <c r="A9" t="s">
        <v>1037</v>
      </c>
      <c r="B9" s="152">
        <v>8.6999999999999994E-2</v>
      </c>
      <c r="C9" s="152">
        <v>9.8000000000000004E-2</v>
      </c>
      <c r="D9" s="152">
        <v>0.11</v>
      </c>
      <c r="E9" s="152">
        <v>0.11899999999999999</v>
      </c>
      <c r="F9" s="152">
        <v>0.122</v>
      </c>
      <c r="G9" s="152">
        <v>0.127</v>
      </c>
      <c r="H9" s="152">
        <v>0.128</v>
      </c>
      <c r="I9" s="152">
        <v>0.129</v>
      </c>
      <c r="J9" s="152">
        <v>0.13100000000000001</v>
      </c>
      <c r="K9" s="152">
        <v>0.122</v>
      </c>
      <c r="L9" s="152">
        <v>0.123</v>
      </c>
      <c r="M9" s="152">
        <v>0.129</v>
      </c>
      <c r="N9" s="152">
        <v>0.157</v>
      </c>
      <c r="O9" s="152">
        <v>0.17300000000000001</v>
      </c>
      <c r="P9" s="152">
        <f>P10/P8</f>
        <v>0.16119375464361446</v>
      </c>
      <c r="Q9" s="152"/>
      <c r="R9" s="25" t="s">
        <v>1038</v>
      </c>
    </row>
    <row r="10" spans="1:18">
      <c r="A10" s="25" t="s">
        <v>1057</v>
      </c>
      <c r="B10" s="106">
        <f t="shared" ref="B10:L10" si="0">B9*B8</f>
        <v>13443.500999999998</v>
      </c>
      <c r="C10" s="106">
        <f t="shared" si="0"/>
        <v>15516.438</v>
      </c>
      <c r="D10" s="106">
        <f t="shared" si="0"/>
        <v>17752.349999999999</v>
      </c>
      <c r="E10" s="106">
        <f t="shared" si="0"/>
        <v>19442.933999999997</v>
      </c>
      <c r="F10" s="106">
        <f t="shared" si="0"/>
        <v>20031.79</v>
      </c>
      <c r="G10" s="106">
        <f t="shared" si="0"/>
        <v>20879.815999999999</v>
      </c>
      <c r="H10" s="106">
        <f t="shared" si="0"/>
        <v>21028.351999999999</v>
      </c>
      <c r="I10" s="106">
        <f t="shared" si="0"/>
        <v>21218.694</v>
      </c>
      <c r="J10" s="106">
        <f t="shared" si="0"/>
        <v>21786.217000000001</v>
      </c>
      <c r="K10" s="106">
        <f t="shared" si="0"/>
        <v>20683.635999999999</v>
      </c>
      <c r="L10" s="106">
        <f t="shared" si="0"/>
        <v>21204.093000000001</v>
      </c>
      <c r="M10" s="106">
        <v>22650</v>
      </c>
      <c r="N10" s="106">
        <v>27944</v>
      </c>
      <c r="O10" s="106">
        <v>28725</v>
      </c>
      <c r="P10" s="106">
        <v>29723</v>
      </c>
      <c r="Q10" s="106"/>
    </row>
    <row r="11" spans="1:18">
      <c r="A11" t="s">
        <v>1039</v>
      </c>
      <c r="B11" s="152">
        <v>0.188</v>
      </c>
      <c r="C11" s="152">
        <v>0.19600000000000001</v>
      </c>
      <c r="D11" s="152">
        <v>0.20300000000000001</v>
      </c>
      <c r="E11" s="152">
        <v>0.22800000000000001</v>
      </c>
      <c r="F11" s="152">
        <v>0.191</v>
      </c>
      <c r="G11" s="152">
        <v>0.20399999999999999</v>
      </c>
      <c r="H11" s="152">
        <v>0.19800000000000001</v>
      </c>
      <c r="I11" s="152">
        <v>0.2</v>
      </c>
      <c r="J11" s="152">
        <v>0.21199999999999999</v>
      </c>
      <c r="K11" s="152">
        <v>0.22500000000000001</v>
      </c>
      <c r="L11" s="152">
        <v>0.22500000000000001</v>
      </c>
      <c r="M11" s="152">
        <v>0.245</v>
      </c>
      <c r="N11" s="152">
        <v>0.25900000000000001</v>
      </c>
      <c r="O11" s="109">
        <f>O12/O8</f>
        <v>0.27350366050789204</v>
      </c>
      <c r="P11" s="109">
        <f>P12/P8</f>
        <v>0.27297673989793536</v>
      </c>
      <c r="R11" s="25" t="s">
        <v>1038</v>
      </c>
    </row>
    <row r="12" spans="1:18">
      <c r="A12" s="25" t="s">
        <v>1058</v>
      </c>
      <c r="B12" s="106">
        <f t="shared" ref="B12:L12" si="1">B11*B8</f>
        <v>29050.324000000001</v>
      </c>
      <c r="C12" s="106">
        <f t="shared" si="1"/>
        <v>31032.876</v>
      </c>
      <c r="D12" s="106">
        <f t="shared" si="1"/>
        <v>32761.155000000002</v>
      </c>
      <c r="E12" s="106">
        <f t="shared" si="1"/>
        <v>37252.008000000002</v>
      </c>
      <c r="F12" s="106">
        <f t="shared" si="1"/>
        <v>31361.244999999999</v>
      </c>
      <c r="G12" s="106">
        <f t="shared" si="1"/>
        <v>33539.231999999996</v>
      </c>
      <c r="H12" s="106">
        <f t="shared" si="1"/>
        <v>32528.232</v>
      </c>
      <c r="I12" s="106">
        <f t="shared" si="1"/>
        <v>32897.200000000004</v>
      </c>
      <c r="J12" s="106">
        <f t="shared" si="1"/>
        <v>35257.084000000003</v>
      </c>
      <c r="K12" s="106">
        <v>37191</v>
      </c>
      <c r="L12" s="106">
        <f t="shared" si="1"/>
        <v>38787.974999999999</v>
      </c>
      <c r="M12" s="106">
        <v>42204</v>
      </c>
      <c r="N12">
        <v>46117</v>
      </c>
      <c r="O12" s="106">
        <v>49575</v>
      </c>
      <c r="P12" s="106">
        <v>50335</v>
      </c>
      <c r="Q12" s="106"/>
    </row>
    <row r="13" spans="1:18">
      <c r="A13" s="25" t="s">
        <v>1040</v>
      </c>
      <c r="B13" s="106">
        <v>8868</v>
      </c>
      <c r="C13" s="106">
        <v>9016</v>
      </c>
      <c r="D13" s="106">
        <v>9354</v>
      </c>
      <c r="E13" s="106">
        <v>10152</v>
      </c>
      <c r="F13" s="106">
        <v>10474</v>
      </c>
      <c r="G13" s="106">
        <v>10613</v>
      </c>
      <c r="H13" s="106">
        <v>10889</v>
      </c>
      <c r="I13" s="106">
        <v>11430</v>
      </c>
      <c r="J13" s="106">
        <v>11455</v>
      </c>
      <c r="K13" s="106">
        <v>11995</v>
      </c>
      <c r="L13" s="106">
        <v>12196</v>
      </c>
      <c r="M13" s="106">
        <v>12594</v>
      </c>
      <c r="N13" s="106">
        <v>12806</v>
      </c>
      <c r="O13" s="106">
        <v>12980</v>
      </c>
      <c r="P13" s="106">
        <v>13323</v>
      </c>
      <c r="R13" s="25" t="s">
        <v>1041</v>
      </c>
    </row>
    <row r="14" spans="1:18">
      <c r="A14" t="s">
        <v>1042</v>
      </c>
      <c r="B14" s="109">
        <f t="shared" ref="B14:P14" si="2">B13/B8</f>
        <v>5.7389514829507583E-2</v>
      </c>
      <c r="C14" s="109">
        <f t="shared" si="2"/>
        <v>5.6943997069430499E-2</v>
      </c>
      <c r="D14" s="109">
        <f t="shared" si="2"/>
        <v>5.7960777023886981E-2</v>
      </c>
      <c r="E14" s="109">
        <f t="shared" si="2"/>
        <v>6.2135066651977523E-2</v>
      </c>
      <c r="F14" s="109">
        <f t="shared" si="2"/>
        <v>6.3790005785803461E-2</v>
      </c>
      <c r="G14" s="109">
        <f t="shared" si="2"/>
        <v>6.4552819814120962E-2</v>
      </c>
      <c r="H14" s="109">
        <f t="shared" si="2"/>
        <v>6.6281561198899469E-2</v>
      </c>
      <c r="I14" s="109">
        <f t="shared" si="2"/>
        <v>6.9489196648954921E-2</v>
      </c>
      <c r="J14" s="109">
        <f t="shared" si="2"/>
        <v>6.8878640105347333E-2</v>
      </c>
      <c r="K14" s="109">
        <f t="shared" si="2"/>
        <v>7.0751100048366738E-2</v>
      </c>
      <c r="L14" s="109">
        <f t="shared" si="2"/>
        <v>7.0746152641379192E-2</v>
      </c>
      <c r="M14" s="109">
        <f t="shared" si="2"/>
        <v>7.1993277426214614E-2</v>
      </c>
      <c r="N14" s="109">
        <f t="shared" si="2"/>
        <v>7.1976978158477506E-2</v>
      </c>
      <c r="O14" s="109">
        <f t="shared" si="2"/>
        <v>7.1610237284769312E-2</v>
      </c>
      <c r="P14" s="109">
        <f t="shared" si="2"/>
        <v>7.2253285103013667E-2</v>
      </c>
    </row>
    <row r="15" spans="1:18">
      <c r="A15" s="25" t="s">
        <v>1043</v>
      </c>
      <c r="B15">
        <v>11637</v>
      </c>
      <c r="C15" s="106">
        <v>12259.3</v>
      </c>
      <c r="D15" s="106">
        <v>12721</v>
      </c>
      <c r="E15" s="106">
        <v>12863</v>
      </c>
      <c r="F15" s="106">
        <v>13176.9</v>
      </c>
      <c r="G15" s="106">
        <v>13695.8</v>
      </c>
      <c r="H15" s="106">
        <v>13934.8</v>
      </c>
      <c r="I15" s="153">
        <v>13934.2</v>
      </c>
      <c r="J15" s="153">
        <v>14047.1</v>
      </c>
      <c r="K15" s="153">
        <v>14072</v>
      </c>
      <c r="L15" s="153">
        <v>14147.7</v>
      </c>
      <c r="M15" s="153">
        <v>14333</v>
      </c>
      <c r="N15" s="153">
        <v>14689.2</v>
      </c>
      <c r="O15" s="153">
        <v>15210.3</v>
      </c>
      <c r="P15" s="153">
        <v>15373.9</v>
      </c>
    </row>
    <row r="16" spans="1:18">
      <c r="A16" s="25" t="s">
        <v>1059</v>
      </c>
      <c r="B16" s="137">
        <f>B8/B15</f>
        <v>13.278594139383003</v>
      </c>
      <c r="C16" s="137">
        <f t="shared" ref="C16:P16" si="3">C8/C15</f>
        <v>12.915174602138785</v>
      </c>
      <c r="D16" s="137">
        <f t="shared" si="3"/>
        <v>12.686502633440767</v>
      </c>
      <c r="E16" s="137">
        <f t="shared" si="3"/>
        <v>12.702013527170955</v>
      </c>
      <c r="F16" s="137">
        <f t="shared" si="3"/>
        <v>12.460821589296421</v>
      </c>
      <c r="G16" s="137">
        <f t="shared" si="3"/>
        <v>12.004264080959127</v>
      </c>
      <c r="H16" s="137">
        <f t="shared" si="3"/>
        <v>11.789476705801304</v>
      </c>
      <c r="I16" s="137">
        <f t="shared" si="3"/>
        <v>11.804481060986637</v>
      </c>
      <c r="J16" s="137">
        <f t="shared" si="3"/>
        <v>11.839240839746282</v>
      </c>
      <c r="K16" s="137">
        <f t="shared" si="3"/>
        <v>12.047896532120523</v>
      </c>
      <c r="L16" s="137">
        <f t="shared" si="3"/>
        <v>12.185090155997088</v>
      </c>
      <c r="M16" s="137">
        <f t="shared" si="3"/>
        <v>12.204911742133538</v>
      </c>
      <c r="N16" s="137">
        <f t="shared" si="3"/>
        <v>12.112164038885711</v>
      </c>
      <c r="O16" s="137">
        <f t="shared" si="3"/>
        <v>11.916858970565999</v>
      </c>
      <c r="P16" s="137">
        <f t="shared" si="3"/>
        <v>11.99389875047971</v>
      </c>
    </row>
    <row r="17" spans="1:17">
      <c r="A17" s="25" t="s">
        <v>1044</v>
      </c>
      <c r="B17" s="140">
        <v>45953</v>
      </c>
      <c r="C17" s="106">
        <v>48252</v>
      </c>
      <c r="D17" s="106">
        <v>49877</v>
      </c>
      <c r="E17" s="106">
        <v>50874</v>
      </c>
      <c r="F17" s="106">
        <v>52430</v>
      </c>
      <c r="G17" s="106">
        <v>54002</v>
      </c>
      <c r="H17" s="106">
        <v>56259</v>
      </c>
      <c r="I17" s="106">
        <v>58067</v>
      </c>
      <c r="J17" s="106">
        <v>59717</v>
      </c>
      <c r="K17" s="106">
        <v>60911</v>
      </c>
      <c r="L17" s="106">
        <v>59191</v>
      </c>
      <c r="M17" s="106">
        <v>57524</v>
      </c>
      <c r="N17" s="106">
        <v>58099</v>
      </c>
      <c r="O17" s="106">
        <v>58303</v>
      </c>
      <c r="P17" s="115">
        <v>59590</v>
      </c>
      <c r="Q17" s="115"/>
    </row>
    <row r="18" spans="1:17">
      <c r="A18" s="25" t="s">
        <v>1045</v>
      </c>
      <c r="B18">
        <v>18766.599999999999</v>
      </c>
      <c r="C18" s="153">
        <v>19826.900000000001</v>
      </c>
      <c r="D18" s="153">
        <v>20537.5</v>
      </c>
      <c r="E18" s="153">
        <v>20776.3</v>
      </c>
      <c r="F18" s="153">
        <v>21296.9</v>
      </c>
      <c r="G18" s="153">
        <v>21716.1</v>
      </c>
      <c r="H18" s="153">
        <v>22074.5</v>
      </c>
      <c r="I18" s="153">
        <v>22206.7</v>
      </c>
      <c r="J18" s="153">
        <v>22469.1</v>
      </c>
      <c r="K18">
        <v>22311.200000000001</v>
      </c>
      <c r="L18">
        <v>22074.5</v>
      </c>
      <c r="M18">
        <v>22149.7</v>
      </c>
      <c r="N18">
        <v>22780.1</v>
      </c>
      <c r="O18">
        <v>23842</v>
      </c>
      <c r="P18">
        <v>24147.1</v>
      </c>
    </row>
    <row r="19" spans="1:17">
      <c r="A19" s="25" t="s">
        <v>1046</v>
      </c>
      <c r="B19" s="76">
        <f t="shared" ref="B19:P19" si="4">B15/B18</f>
        <v>0.62009101275670608</v>
      </c>
      <c r="C19" s="76">
        <f t="shared" si="4"/>
        <v>0.61831652956337091</v>
      </c>
      <c r="D19" s="76">
        <f t="shared" si="4"/>
        <v>0.61940353012781502</v>
      </c>
      <c r="E19" s="76">
        <f t="shared" si="4"/>
        <v>0.61911889990036728</v>
      </c>
      <c r="F19" s="76">
        <f t="shared" si="4"/>
        <v>0.61872385182820033</v>
      </c>
      <c r="G19" s="76">
        <f t="shared" si="4"/>
        <v>0.63067493702828781</v>
      </c>
      <c r="H19" s="76">
        <f t="shared" si="4"/>
        <v>0.6312623162472536</v>
      </c>
      <c r="I19" s="76">
        <f t="shared" si="4"/>
        <v>0.62747729288908305</v>
      </c>
      <c r="J19" s="76">
        <f t="shared" si="4"/>
        <v>0.62517412802470951</v>
      </c>
      <c r="K19" s="76">
        <f t="shared" si="4"/>
        <v>0.63071461866685785</v>
      </c>
      <c r="L19" s="76">
        <f t="shared" si="4"/>
        <v>0.64090692880925959</v>
      </c>
      <c r="M19" s="76">
        <f t="shared" si="4"/>
        <v>0.64709680040813189</v>
      </c>
      <c r="N19" s="76">
        <f t="shared" si="4"/>
        <v>0.64482596652341306</v>
      </c>
      <c r="O19" s="76">
        <f t="shared" si="4"/>
        <v>0.6379624192601292</v>
      </c>
      <c r="P19" s="76">
        <f t="shared" si="4"/>
        <v>0.63667686802970136</v>
      </c>
    </row>
    <row r="20" spans="1:17">
      <c r="A20" s="25" t="s">
        <v>1047</v>
      </c>
      <c r="B20" s="30">
        <v>969749</v>
      </c>
      <c r="C20" s="30">
        <v>984366</v>
      </c>
      <c r="D20" s="30">
        <v>1004435</v>
      </c>
      <c r="E20" s="30">
        <v>1012090</v>
      </c>
      <c r="F20" s="30">
        <v>1022298</v>
      </c>
      <c r="G20" s="30">
        <v>1033646</v>
      </c>
      <c r="H20" s="30">
        <v>1037311</v>
      </c>
      <c r="I20" s="30">
        <v>1041507</v>
      </c>
      <c r="J20" s="30">
        <v>1045694</v>
      </c>
      <c r="K20" s="30">
        <v>1051990</v>
      </c>
      <c r="L20" s="30">
        <v>1081004</v>
      </c>
      <c r="M20" s="30">
        <v>1085453.8</v>
      </c>
      <c r="N20" s="30">
        <v>1089903.6000000001</v>
      </c>
      <c r="O20" s="30">
        <v>1094353.3999999999</v>
      </c>
      <c r="P20" s="30">
        <v>1098803.2</v>
      </c>
      <c r="Q20" s="30">
        <v>1103253</v>
      </c>
    </row>
    <row r="21" spans="1:17">
      <c r="A21" s="25" t="s">
        <v>1048</v>
      </c>
      <c r="B21">
        <v>358960</v>
      </c>
      <c r="C21">
        <v>363333</v>
      </c>
      <c r="D21">
        <v>370551</v>
      </c>
      <c r="E21">
        <v>373902</v>
      </c>
      <c r="F21">
        <v>378639</v>
      </c>
      <c r="G21">
        <v>385634</v>
      </c>
      <c r="H21">
        <v>388820</v>
      </c>
      <c r="I21">
        <v>391138</v>
      </c>
      <c r="J21">
        <v>391700</v>
      </c>
      <c r="K21">
        <v>394556</v>
      </c>
      <c r="L21" s="30">
        <v>396386</v>
      </c>
      <c r="M21" s="154">
        <v>399299.6</v>
      </c>
      <c r="N21" s="154">
        <v>402213.2</v>
      </c>
      <c r="O21" s="154">
        <v>405126.8</v>
      </c>
      <c r="P21" s="155">
        <v>408040.4</v>
      </c>
      <c r="Q21" s="156">
        <v>410954</v>
      </c>
    </row>
    <row r="22" spans="1:17">
      <c r="A22" s="25" t="s">
        <v>1055</v>
      </c>
      <c r="B22">
        <v>172.2</v>
      </c>
      <c r="C22">
        <v>177.1</v>
      </c>
      <c r="D22">
        <v>179.9</v>
      </c>
      <c r="E22">
        <v>184</v>
      </c>
      <c r="F22">
        <v>188.9</v>
      </c>
      <c r="G22">
        <v>195.3</v>
      </c>
      <c r="H22">
        <v>201.6</v>
      </c>
      <c r="I22">
        <v>207.34200000000001</v>
      </c>
      <c r="J22">
        <v>215.303</v>
      </c>
      <c r="K22">
        <v>214.53700000000001</v>
      </c>
      <c r="L22" s="137">
        <v>218.05600000000001</v>
      </c>
      <c r="M22" s="137">
        <v>224.93916666666667</v>
      </c>
      <c r="N22" s="137">
        <v>229.5939166666667</v>
      </c>
      <c r="O22" s="137">
        <v>232.80165860089542</v>
      </c>
      <c r="P22">
        <f>O22*1.02</f>
        <v>237.45769177291334</v>
      </c>
      <c r="Q22">
        <f>P22*1.02</f>
        <v>242.20684560837159</v>
      </c>
    </row>
    <row r="23" spans="1:17">
      <c r="A23" s="25"/>
      <c r="L23" s="137"/>
      <c r="M23" s="135"/>
      <c r="N23" s="135"/>
      <c r="O23" s="135"/>
      <c r="P23" s="135"/>
    </row>
    <row r="24" spans="1:17">
      <c r="A24" s="24" t="s">
        <v>1050</v>
      </c>
      <c r="N24" s="24" t="s">
        <v>1051</v>
      </c>
    </row>
    <row r="25" spans="1:17">
      <c r="A25" s="25" t="s">
        <v>1035</v>
      </c>
      <c r="J25" s="111">
        <f>(J8/C8)^(1/7)-1</f>
        <v>7.0458056373752243E-3</v>
      </c>
      <c r="M25" s="111">
        <f>(M8/C8)^(1/10)-1</f>
        <v>1.0021407835863361E-2</v>
      </c>
      <c r="N25" s="111">
        <f>N8/M8-1</f>
        <v>1.7063675807309053E-2</v>
      </c>
      <c r="O25" s="111">
        <f>O8/N8-1</f>
        <v>1.8778313605144037E-2</v>
      </c>
      <c r="P25" s="111">
        <f>P8/O8-1</f>
        <v>1.7290175936091501E-2</v>
      </c>
      <c r="Q25" s="111">
        <f>Q8/P8-1</f>
        <v>1.6519065257357912E-2</v>
      </c>
    </row>
    <row r="26" spans="1:17">
      <c r="A26" s="25" t="s">
        <v>1052</v>
      </c>
      <c r="J26" s="111">
        <f>(J10/C10)^(1/7)-1</f>
        <v>4.9677008914742693E-2</v>
      </c>
      <c r="M26" s="111">
        <f>(M10/C10)^(1/10)-1</f>
        <v>3.8550496263443534E-2</v>
      </c>
      <c r="N26" s="111">
        <f>N10/M10-1</f>
        <v>0.23373068432671085</v>
      </c>
      <c r="O26" s="111">
        <f>O10/N10-1</f>
        <v>2.7948754652161512E-2</v>
      </c>
      <c r="P26" s="111">
        <f>P10/O10-1</f>
        <v>3.4743255004351603E-2</v>
      </c>
      <c r="Q26" s="111"/>
    </row>
    <row r="27" spans="1:17">
      <c r="A27" s="25" t="s">
        <v>1053</v>
      </c>
      <c r="J27" s="111">
        <f>(J12/C12)^(1/7)-1</f>
        <v>1.8398535995037602E-2</v>
      </c>
      <c r="M27" s="111">
        <f>(M12/C12)^(1/10)-1</f>
        <v>3.1224348794924861E-2</v>
      </c>
      <c r="N27" s="111">
        <f t="shared" ref="N27:P28" si="5">N12/M12-1</f>
        <v>9.2716330205667719E-2</v>
      </c>
      <c r="O27" s="111">
        <f t="shared" si="5"/>
        <v>7.4983194917275675E-2</v>
      </c>
      <c r="P27" s="111">
        <f t="shared" si="5"/>
        <v>1.5330307614725092E-2</v>
      </c>
      <c r="Q27" s="111"/>
    </row>
    <row r="28" spans="1:17">
      <c r="A28" t="s">
        <v>1040</v>
      </c>
      <c r="J28" s="111">
        <f>(J13/C13)^(1/7)-1</f>
        <v>3.4795319737290775E-2</v>
      </c>
      <c r="M28" s="111">
        <f>(M13/C13)^(1/10)-1</f>
        <v>3.3986762037798268E-2</v>
      </c>
      <c r="N28" s="111">
        <f t="shared" si="5"/>
        <v>1.6833412736223519E-2</v>
      </c>
      <c r="O28" s="111">
        <f t="shared" si="5"/>
        <v>1.3587380915196068E-2</v>
      </c>
      <c r="P28" s="111">
        <f t="shared" si="5"/>
        <v>2.6425269645608651E-2</v>
      </c>
      <c r="Q28" s="111"/>
    </row>
    <row r="29" spans="1:17">
      <c r="A29" t="s">
        <v>1043</v>
      </c>
      <c r="J29" s="111">
        <f>(J15/C15)^(1/7)-1</f>
        <v>1.9637635807459253E-2</v>
      </c>
      <c r="M29" s="111">
        <f>(M15/C15)^(1/10)-1</f>
        <v>1.5750729253305451E-2</v>
      </c>
      <c r="N29" s="111">
        <f>N15/M15-1</f>
        <v>2.4851740738156769E-2</v>
      </c>
      <c r="O29" s="111">
        <f>O15/N15-1</f>
        <v>3.5475042888652775E-2</v>
      </c>
      <c r="P29" s="111">
        <f>P15/O15-1</f>
        <v>1.0755869377987226E-2</v>
      </c>
      <c r="Q29" s="111"/>
    </row>
    <row r="30" spans="1:17">
      <c r="A30" s="25" t="s">
        <v>1044</v>
      </c>
      <c r="J30" s="111">
        <f>(J17/C17)^(1/7)-1</f>
        <v>3.0922681439357724E-2</v>
      </c>
      <c r="M30" s="111">
        <f>(M17/C17)^(1/10)-1</f>
        <v>1.7731873047881042E-2</v>
      </c>
      <c r="N30" s="111">
        <f t="shared" ref="N30:P31" si="6">N17/M17-1</f>
        <v>9.9958278283847068E-3</v>
      </c>
      <c r="O30" s="111">
        <f t="shared" si="6"/>
        <v>3.5112480421348735E-3</v>
      </c>
      <c r="P30" s="111">
        <f t="shared" si="6"/>
        <v>2.2074335797471756E-2</v>
      </c>
      <c r="Q30" s="111"/>
    </row>
    <row r="31" spans="1:17">
      <c r="A31" s="25" t="s">
        <v>1045</v>
      </c>
      <c r="J31" s="111">
        <f>(J18/C18)^(1/7)-1</f>
        <v>1.8032286174866075E-2</v>
      </c>
      <c r="M31" s="111">
        <f>(M18/C18)^(1/10)-1</f>
        <v>1.1140028190080642E-2</v>
      </c>
      <c r="N31" s="111">
        <f t="shared" si="6"/>
        <v>2.846088208869646E-2</v>
      </c>
      <c r="O31" s="111">
        <f t="shared" si="6"/>
        <v>4.6615247518667635E-2</v>
      </c>
      <c r="P31" s="111">
        <f t="shared" si="6"/>
        <v>1.2796745239493257E-2</v>
      </c>
      <c r="Q31" s="111"/>
    </row>
    <row r="32" spans="1:17">
      <c r="A32" s="25" t="s">
        <v>1047</v>
      </c>
      <c r="J32" s="111">
        <f>(J20/C20)^(1/7)-1</f>
        <v>8.6714207837228496E-3</v>
      </c>
      <c r="M32" s="111">
        <f>(M20/C20)^(1/10)-1</f>
        <v>9.8235017365411181E-3</v>
      </c>
      <c r="N32" s="111">
        <f t="shared" ref="N32:Q34" si="7">N20/M20-1</f>
        <v>4.0994835524090778E-3</v>
      </c>
      <c r="O32" s="111">
        <f t="shared" si="7"/>
        <v>4.0827464006907288E-3</v>
      </c>
      <c r="P32" s="111">
        <f t="shared" si="7"/>
        <v>4.0661453603563213E-3</v>
      </c>
      <c r="Q32" s="111">
        <f t="shared" si="7"/>
        <v>4.0496787777830612E-3</v>
      </c>
    </row>
    <row r="33" spans="1:17">
      <c r="A33" s="25" t="s">
        <v>1048</v>
      </c>
      <c r="J33" s="111">
        <f>(J21/C21)^(1/7)-1</f>
        <v>1.0797371320548699E-2</v>
      </c>
      <c r="M33" s="111">
        <f>(M21/C21)^(1/10)-1</f>
        <v>9.4839142993279335E-3</v>
      </c>
      <c r="N33" s="111">
        <f t="shared" si="7"/>
        <v>7.2967766559246527E-3</v>
      </c>
      <c r="O33" s="111">
        <f t="shared" si="7"/>
        <v>7.243919393993048E-3</v>
      </c>
      <c r="P33" s="111">
        <f t="shared" si="7"/>
        <v>7.1918224121436669E-3</v>
      </c>
      <c r="Q33" s="111">
        <f t="shared" si="7"/>
        <v>7.1404694241059552E-3</v>
      </c>
    </row>
    <row r="34" spans="1:17">
      <c r="A34" s="25" t="s">
        <v>1049</v>
      </c>
      <c r="J34" s="111">
        <f>(J22/C22)^(1/7)-1</f>
        <v>2.8297520442474022E-2</v>
      </c>
      <c r="M34" s="111">
        <f>(M22/C22)^(1/10)-1</f>
        <v>2.4199718347647892E-2</v>
      </c>
      <c r="N34" s="111">
        <f t="shared" si="7"/>
        <v>2.0693372652606179E-2</v>
      </c>
      <c r="O34" s="111">
        <f t="shared" si="7"/>
        <v>1.3971371632140572E-2</v>
      </c>
      <c r="P34" s="111">
        <f t="shared" si="7"/>
        <v>2.0000000000000018E-2</v>
      </c>
      <c r="Q34" s="111">
        <f t="shared" si="7"/>
        <v>2.0000000000000018E-2</v>
      </c>
    </row>
    <row r="35" spans="1:17">
      <c r="A35" s="25"/>
    </row>
    <row r="36" spans="1:17">
      <c r="A36" s="107" t="s">
        <v>1060</v>
      </c>
    </row>
    <row r="37" spans="1:17">
      <c r="M37" s="108"/>
      <c r="N37" s="108"/>
      <c r="O37" s="108"/>
      <c r="P37" s="108"/>
    </row>
  </sheetData>
  <hyperlinks>
    <hyperlink ref="B5" r:id="rId1"/>
    <hyperlink ref="P4" r:id="rId2"/>
    <hyperlink ref="P3" r:id="rId3"/>
    <hyperlink ref="A36"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5"/>
  <dimension ref="A1:Y59"/>
  <sheetViews>
    <sheetView topLeftCell="A25" workbookViewId="0">
      <selection activeCell="A3" sqref="A3"/>
    </sheetView>
  </sheetViews>
  <sheetFormatPr defaultRowHeight="12.75"/>
  <cols>
    <col min="1" max="1" width="47.85546875" customWidth="1"/>
    <col min="2" max="2" width="14.85546875" bestFit="1" customWidth="1"/>
    <col min="3" max="4" width="13.85546875" bestFit="1" customWidth="1"/>
    <col min="5" max="9" width="14.28515625" bestFit="1" customWidth="1"/>
    <col min="10" max="10" width="13.85546875" bestFit="1" customWidth="1"/>
    <col min="11" max="12" width="14.28515625" bestFit="1" customWidth="1"/>
    <col min="13" max="15" width="13.85546875" bestFit="1" customWidth="1"/>
    <col min="16" max="18" width="14.42578125" bestFit="1" customWidth="1"/>
  </cols>
  <sheetData>
    <row r="1" spans="1:18">
      <c r="A1" s="96"/>
      <c r="B1">
        <v>1999</v>
      </c>
      <c r="C1">
        <v>2000</v>
      </c>
      <c r="D1">
        <v>2001</v>
      </c>
      <c r="E1">
        <v>2002</v>
      </c>
      <c r="F1">
        <v>2003</v>
      </c>
      <c r="G1">
        <v>2004</v>
      </c>
      <c r="H1">
        <v>2005</v>
      </c>
      <c r="I1">
        <v>2006</v>
      </c>
      <c r="J1">
        <v>2007</v>
      </c>
      <c r="K1">
        <v>2008</v>
      </c>
      <c r="L1">
        <v>2009</v>
      </c>
      <c r="M1">
        <v>2010</v>
      </c>
      <c r="N1">
        <v>2011</v>
      </c>
      <c r="O1">
        <v>2012</v>
      </c>
      <c r="P1">
        <v>2012</v>
      </c>
      <c r="Q1">
        <v>2013</v>
      </c>
      <c r="R1">
        <v>2014</v>
      </c>
    </row>
    <row r="2" spans="1:18">
      <c r="A2" s="101" t="s">
        <v>794</v>
      </c>
      <c r="B2">
        <v>166.6</v>
      </c>
      <c r="C2">
        <v>172.2</v>
      </c>
      <c r="D2">
        <v>177.1</v>
      </c>
      <c r="E2">
        <v>179.9</v>
      </c>
      <c r="F2">
        <v>184</v>
      </c>
      <c r="G2">
        <v>188.9</v>
      </c>
      <c r="H2">
        <v>195.3</v>
      </c>
      <c r="I2">
        <v>201.6</v>
      </c>
      <c r="J2">
        <v>207.34200000000001</v>
      </c>
      <c r="K2">
        <v>215.303</v>
      </c>
      <c r="L2">
        <v>214.53700000000001</v>
      </c>
      <c r="M2">
        <v>218.05600000000001</v>
      </c>
      <c r="N2">
        <v>224.93916666666667</v>
      </c>
      <c r="O2">
        <v>229.5939166666667</v>
      </c>
      <c r="P2">
        <v>229.5939166666667</v>
      </c>
      <c r="Q2">
        <v>236.48173416666671</v>
      </c>
      <c r="R2">
        <v>244.04914966000004</v>
      </c>
    </row>
    <row r="3" spans="1:18">
      <c r="A3" s="96"/>
      <c r="B3" s="116" t="s">
        <v>116</v>
      </c>
      <c r="C3" s="116" t="s">
        <v>116</v>
      </c>
      <c r="D3" s="116" t="s">
        <v>116</v>
      </c>
      <c r="E3" s="116" t="s">
        <v>116</v>
      </c>
      <c r="F3" s="116" t="s">
        <v>116</v>
      </c>
      <c r="G3" s="116" t="s">
        <v>116</v>
      </c>
      <c r="H3" s="116" t="s">
        <v>116</v>
      </c>
      <c r="I3" s="116" t="s">
        <v>116</v>
      </c>
      <c r="J3" s="116" t="s">
        <v>116</v>
      </c>
      <c r="K3" s="116" t="s">
        <v>116</v>
      </c>
      <c r="L3" s="116" t="s">
        <v>116</v>
      </c>
      <c r="M3" s="116" t="s">
        <v>668</v>
      </c>
      <c r="N3" s="116" t="s">
        <v>116</v>
      </c>
      <c r="O3" s="116" t="s">
        <v>668</v>
      </c>
      <c r="P3" s="116" t="s">
        <v>116</v>
      </c>
    </row>
    <row r="4" spans="1:18">
      <c r="A4" s="96" t="s">
        <v>787</v>
      </c>
      <c r="B4" s="96">
        <v>84412029</v>
      </c>
      <c r="C4" s="96">
        <v>95145739</v>
      </c>
      <c r="D4" s="97">
        <v>88484891</v>
      </c>
      <c r="E4" s="97">
        <v>84169489</v>
      </c>
      <c r="F4" s="97">
        <v>94569059</v>
      </c>
      <c r="G4" s="97">
        <v>118894312</v>
      </c>
      <c r="H4" s="97">
        <v>152344354</v>
      </c>
      <c r="I4" s="97">
        <v>177532148</v>
      </c>
      <c r="J4" s="97">
        <v>168890407</v>
      </c>
      <c r="K4" s="97">
        <v>184198079</v>
      </c>
      <c r="L4" s="97">
        <v>161392634</v>
      </c>
      <c r="M4" s="96">
        <v>185385547</v>
      </c>
      <c r="N4" s="96">
        <v>240276899</v>
      </c>
      <c r="O4" s="96">
        <v>236235961</v>
      </c>
      <c r="P4" s="96">
        <v>236235961</v>
      </c>
      <c r="Q4" s="103">
        <v>209439502</v>
      </c>
      <c r="R4" s="103">
        <v>87940348</v>
      </c>
    </row>
    <row r="5" spans="1:18">
      <c r="A5" s="96"/>
      <c r="B5" s="96"/>
      <c r="C5" s="96"/>
      <c r="D5" s="100"/>
      <c r="E5" s="100"/>
      <c r="F5" s="100"/>
      <c r="G5" s="100"/>
      <c r="H5" s="100"/>
      <c r="I5" s="100"/>
      <c r="J5" s="100"/>
      <c r="K5" s="100"/>
      <c r="L5" s="100"/>
      <c r="M5" s="96"/>
      <c r="N5" s="96"/>
      <c r="O5" s="96"/>
      <c r="P5" s="96"/>
    </row>
    <row r="6" spans="1:18">
      <c r="A6" s="96" t="s">
        <v>788</v>
      </c>
      <c r="B6" s="96"/>
      <c r="C6" s="96"/>
      <c r="D6" s="96"/>
      <c r="E6" s="96"/>
      <c r="F6" s="96"/>
      <c r="G6" s="96"/>
      <c r="H6" s="96"/>
      <c r="I6" s="96"/>
      <c r="K6" s="96"/>
      <c r="L6" s="96"/>
      <c r="M6" s="96"/>
      <c r="N6" s="96"/>
      <c r="O6" s="96"/>
      <c r="P6" s="96"/>
    </row>
    <row r="7" spans="1:18">
      <c r="A7" s="96"/>
      <c r="B7" s="96"/>
      <c r="C7" s="96"/>
      <c r="D7" s="96"/>
      <c r="E7" s="96"/>
      <c r="F7" s="96"/>
      <c r="G7" s="96"/>
      <c r="H7" s="96"/>
      <c r="I7" s="96"/>
      <c r="J7" s="96"/>
      <c r="K7" s="96"/>
      <c r="L7" s="96"/>
      <c r="M7" s="96"/>
      <c r="N7" s="96"/>
      <c r="O7" s="96"/>
      <c r="P7" s="96"/>
    </row>
    <row r="8" spans="1:18">
      <c r="A8" s="96" t="s">
        <v>674</v>
      </c>
      <c r="B8" s="96">
        <v>943374446</v>
      </c>
      <c r="C8" s="96">
        <v>1000802816</v>
      </c>
      <c r="D8" s="96">
        <v>1085995525</v>
      </c>
      <c r="E8" s="96">
        <v>1233203875</v>
      </c>
      <c r="F8" s="96">
        <v>1396533630</v>
      </c>
      <c r="G8" s="96">
        <v>1500730717</v>
      </c>
      <c r="H8" s="96">
        <v>1637904220</v>
      </c>
      <c r="I8" s="96">
        <v>1783844578</v>
      </c>
      <c r="J8" s="96">
        <v>1896010205</v>
      </c>
      <c r="K8" s="96">
        <v>1975114074</v>
      </c>
      <c r="L8" s="96">
        <v>2047846868</v>
      </c>
      <c r="M8" s="96">
        <v>2113946342</v>
      </c>
      <c r="N8" s="96">
        <v>2019836905</v>
      </c>
      <c r="O8" s="96">
        <v>2042267905</v>
      </c>
      <c r="P8" s="96">
        <v>2047283817</v>
      </c>
      <c r="Q8" s="103">
        <v>2116232911</v>
      </c>
      <c r="R8" s="103">
        <v>2228384045</v>
      </c>
    </row>
    <row r="9" spans="1:18">
      <c r="A9" s="96" t="s">
        <v>789</v>
      </c>
      <c r="B9" s="96">
        <v>367914532</v>
      </c>
      <c r="C9" s="96">
        <v>335925075</v>
      </c>
      <c r="D9" s="96">
        <v>317487645</v>
      </c>
      <c r="E9" s="96">
        <v>282889998</v>
      </c>
      <c r="F9" s="96">
        <v>271061149</v>
      </c>
      <c r="G9" s="96">
        <v>274709246</v>
      </c>
      <c r="H9" s="96">
        <v>279896351</v>
      </c>
      <c r="I9" s="96">
        <v>289713506</v>
      </c>
      <c r="J9" s="96">
        <v>310006170</v>
      </c>
      <c r="K9" s="96">
        <v>307866456</v>
      </c>
      <c r="L9" s="96">
        <v>316413436</v>
      </c>
      <c r="M9" s="96">
        <v>283056783</v>
      </c>
      <c r="N9" s="96">
        <v>301972456</v>
      </c>
      <c r="O9" s="96">
        <v>311235130</v>
      </c>
      <c r="P9" s="96">
        <v>316918241</v>
      </c>
      <c r="Q9" s="103">
        <v>340539570</v>
      </c>
      <c r="R9" s="103">
        <v>336319930</v>
      </c>
    </row>
    <row r="10" spans="1:18">
      <c r="A10" s="96" t="s">
        <v>676</v>
      </c>
      <c r="B10" s="96">
        <v>317892559</v>
      </c>
      <c r="C10" s="96">
        <v>343196780</v>
      </c>
      <c r="D10" s="96">
        <v>360365264</v>
      </c>
      <c r="E10" s="96">
        <v>360262632</v>
      </c>
      <c r="F10" s="96">
        <v>373594301</v>
      </c>
      <c r="G10" s="96">
        <v>408231887</v>
      </c>
      <c r="H10" s="96">
        <v>463173399</v>
      </c>
      <c r="I10" s="96">
        <v>498105451</v>
      </c>
      <c r="J10" s="96">
        <v>480451990</v>
      </c>
      <c r="K10" s="96">
        <v>474030041</v>
      </c>
      <c r="L10" s="96">
        <v>460416709</v>
      </c>
      <c r="M10" s="96">
        <v>447117254</v>
      </c>
      <c r="N10" s="96">
        <v>505517224</v>
      </c>
      <c r="O10" s="96">
        <v>506648488</v>
      </c>
      <c r="P10" s="96">
        <v>517375740</v>
      </c>
      <c r="Q10" s="103">
        <v>523487288</v>
      </c>
      <c r="R10" s="103">
        <v>523253090</v>
      </c>
    </row>
    <row r="11" spans="1:18">
      <c r="A11" s="96" t="s">
        <v>677</v>
      </c>
      <c r="B11" s="96">
        <v>32873856</v>
      </c>
      <c r="C11" s="96">
        <v>33654184</v>
      </c>
      <c r="D11" s="96">
        <v>31908008</v>
      </c>
      <c r="E11" s="96">
        <v>28609183</v>
      </c>
      <c r="F11" s="96">
        <v>27743163</v>
      </c>
      <c r="G11" s="96">
        <v>28675370</v>
      </c>
      <c r="H11" s="96">
        <v>27961574</v>
      </c>
      <c r="I11" s="96">
        <v>31621985</v>
      </c>
      <c r="J11" s="96">
        <v>30778483</v>
      </c>
      <c r="K11" s="96">
        <v>26719184</v>
      </c>
      <c r="L11" s="96">
        <v>24494049</v>
      </c>
      <c r="M11" s="96">
        <v>27676152</v>
      </c>
      <c r="N11" s="96">
        <v>34267179</v>
      </c>
      <c r="O11" s="96">
        <v>34013055</v>
      </c>
      <c r="P11" s="96">
        <v>36843892</v>
      </c>
      <c r="Q11" s="103">
        <v>34647734</v>
      </c>
      <c r="R11" s="103">
        <v>35193936</v>
      </c>
    </row>
    <row r="12" spans="1:18">
      <c r="A12" s="96" t="s">
        <v>678</v>
      </c>
      <c r="B12" s="96">
        <v>7139633</v>
      </c>
      <c r="C12" s="96">
        <v>7579871</v>
      </c>
      <c r="D12" s="96">
        <v>9116533</v>
      </c>
      <c r="E12" s="96">
        <v>10318703</v>
      </c>
      <c r="F12" s="96">
        <v>11046988</v>
      </c>
      <c r="G12" s="96">
        <v>13272803</v>
      </c>
      <c r="H12" s="96">
        <v>15523328</v>
      </c>
      <c r="I12" s="96">
        <v>15077117</v>
      </c>
      <c r="J12" s="96">
        <v>14834607</v>
      </c>
      <c r="K12" s="96">
        <v>14873179</v>
      </c>
      <c r="L12" s="96">
        <v>16444077</v>
      </c>
      <c r="M12" s="96">
        <v>16770919</v>
      </c>
      <c r="N12" s="96">
        <v>16563245</v>
      </c>
      <c r="O12" s="96">
        <v>16497731</v>
      </c>
      <c r="P12" s="96">
        <v>14084487</v>
      </c>
      <c r="Q12" s="103">
        <v>14612835</v>
      </c>
      <c r="R12" s="103">
        <v>14863219</v>
      </c>
    </row>
    <row r="13" spans="1:18">
      <c r="A13" s="96" t="s">
        <v>679</v>
      </c>
      <c r="B13" s="96">
        <v>48008060</v>
      </c>
      <c r="C13" s="96">
        <v>49580688</v>
      </c>
      <c r="D13" s="96">
        <v>58939714</v>
      </c>
      <c r="E13" s="96">
        <v>28233572</v>
      </c>
      <c r="F13" s="96">
        <v>20742288</v>
      </c>
      <c r="G13" s="96">
        <v>17917632</v>
      </c>
      <c r="H13" s="96">
        <v>30198542</v>
      </c>
      <c r="I13" s="96">
        <v>73226569</v>
      </c>
      <c r="J13" s="96">
        <v>95618646</v>
      </c>
      <c r="K13" s="96">
        <v>81578187</v>
      </c>
      <c r="L13" s="96">
        <v>40013890</v>
      </c>
      <c r="M13" s="96">
        <v>23696206</v>
      </c>
      <c r="N13" s="96">
        <v>18808108</v>
      </c>
      <c r="O13" s="96">
        <v>19618898</v>
      </c>
      <c r="P13" s="96">
        <v>18402588</v>
      </c>
      <c r="Q13" s="103">
        <v>17162412</v>
      </c>
      <c r="R13" s="103">
        <v>15671422</v>
      </c>
    </row>
    <row r="14" spans="1:18">
      <c r="A14" s="96" t="s">
        <v>680</v>
      </c>
      <c r="B14" s="96">
        <v>30792411</v>
      </c>
      <c r="C14" s="96">
        <v>29572596</v>
      </c>
      <c r="D14" s="96">
        <v>32751935</v>
      </c>
      <c r="E14" s="96">
        <v>35241909</v>
      </c>
      <c r="F14" s="96">
        <v>40549148</v>
      </c>
      <c r="G14" s="96">
        <v>42529744</v>
      </c>
      <c r="H14" s="96">
        <v>47537672</v>
      </c>
      <c r="I14" s="96">
        <v>57537996</v>
      </c>
      <c r="J14" s="96">
        <v>58088619</v>
      </c>
      <c r="K14" s="96">
        <v>57965028</v>
      </c>
      <c r="L14" s="96">
        <v>61862075</v>
      </c>
      <c r="M14" s="96">
        <v>62871212</v>
      </c>
      <c r="N14" s="96">
        <v>64096781</v>
      </c>
      <c r="O14" s="96">
        <v>64161281</v>
      </c>
      <c r="P14" s="96">
        <v>69627663</v>
      </c>
      <c r="Q14" s="103">
        <v>70768878</v>
      </c>
      <c r="R14" s="103">
        <v>72690493</v>
      </c>
    </row>
    <row r="15" spans="1:18">
      <c r="A15" s="96" t="s">
        <v>790</v>
      </c>
      <c r="B15" s="96">
        <v>72247281</v>
      </c>
      <c r="C15" s="96">
        <v>146751560</v>
      </c>
      <c r="D15" s="96">
        <v>202488873</v>
      </c>
      <c r="E15" s="96">
        <v>277978231</v>
      </c>
      <c r="F15" s="96">
        <v>275111331</v>
      </c>
      <c r="G15" s="96">
        <v>282721787</v>
      </c>
      <c r="H15" s="96">
        <v>277943784</v>
      </c>
      <c r="I15" s="96">
        <v>297739216</v>
      </c>
      <c r="J15" s="96">
        <v>303283509</v>
      </c>
      <c r="K15" s="96">
        <v>312433381</v>
      </c>
      <c r="L15" s="96">
        <v>317125695</v>
      </c>
      <c r="M15" s="96">
        <v>304124092</v>
      </c>
      <c r="N15" s="96">
        <v>309027234</v>
      </c>
      <c r="O15" s="96">
        <v>306614942</v>
      </c>
      <c r="P15" s="96">
        <v>304693149</v>
      </c>
      <c r="Q15" s="103">
        <v>307345941</v>
      </c>
      <c r="R15" s="103">
        <v>303204341</v>
      </c>
    </row>
    <row r="16" spans="1:18">
      <c r="A16" s="96" t="s">
        <v>682</v>
      </c>
      <c r="B16" s="96">
        <v>31201261</v>
      </c>
      <c r="C16" s="96">
        <v>34214150</v>
      </c>
      <c r="D16" s="96">
        <v>36885800</v>
      </c>
      <c r="E16" s="96">
        <v>37674830</v>
      </c>
      <c r="F16" s="96">
        <v>46997511</v>
      </c>
      <c r="G16" s="96">
        <v>56634187</v>
      </c>
      <c r="H16" s="96">
        <v>46015530</v>
      </c>
      <c r="I16" s="96">
        <v>48017612</v>
      </c>
      <c r="J16" s="96">
        <v>40081951</v>
      </c>
      <c r="K16" s="96">
        <v>35679427</v>
      </c>
      <c r="L16" s="96">
        <v>38598177</v>
      </c>
      <c r="M16" s="96">
        <v>29747606</v>
      </c>
      <c r="N16" s="96">
        <v>38419114</v>
      </c>
      <c r="O16" s="96">
        <v>34566131</v>
      </c>
      <c r="P16" s="96">
        <v>40215942</v>
      </c>
      <c r="Q16" s="103">
        <v>34402876</v>
      </c>
      <c r="R16" s="103">
        <v>25676086</v>
      </c>
    </row>
    <row r="17" spans="1:19">
      <c r="A17" s="96" t="s">
        <v>683</v>
      </c>
      <c r="B17" s="96">
        <v>4671091</v>
      </c>
      <c r="C17" s="96">
        <v>11081962</v>
      </c>
      <c r="D17" s="96">
        <v>5434555</v>
      </c>
      <c r="E17" s="96">
        <v>5899819</v>
      </c>
      <c r="F17" s="96">
        <v>5424424</v>
      </c>
      <c r="G17" s="96">
        <v>6492301</v>
      </c>
      <c r="H17" s="96">
        <v>7247017</v>
      </c>
      <c r="I17" s="96">
        <v>7767348</v>
      </c>
      <c r="J17" s="96">
        <v>7450514</v>
      </c>
      <c r="K17" s="96">
        <v>9351419</v>
      </c>
      <c r="L17" s="96">
        <v>8449508</v>
      </c>
      <c r="M17" s="96">
        <v>7659321</v>
      </c>
      <c r="N17" s="96">
        <v>12502027</v>
      </c>
      <c r="O17" s="96">
        <v>11399344</v>
      </c>
      <c r="P17" s="96">
        <v>14235285</v>
      </c>
      <c r="Q17" s="103">
        <v>14858461</v>
      </c>
      <c r="R17" s="103">
        <v>14935437</v>
      </c>
    </row>
    <row r="18" spans="1:19">
      <c r="A18" s="96"/>
      <c r="B18" s="96"/>
      <c r="C18" s="96"/>
      <c r="D18" s="96"/>
      <c r="E18" s="96"/>
      <c r="F18" s="96"/>
      <c r="G18" s="96"/>
      <c r="H18" s="96"/>
      <c r="I18" s="96"/>
      <c r="J18" s="96"/>
      <c r="K18" s="96"/>
      <c r="L18" s="96"/>
      <c r="M18" s="96"/>
      <c r="N18" s="96"/>
      <c r="O18" s="96"/>
      <c r="P18" s="96"/>
      <c r="Q18" s="103"/>
      <c r="R18" s="103"/>
    </row>
    <row r="19" spans="1:19">
      <c r="A19" s="96" t="s">
        <v>684</v>
      </c>
      <c r="B19" s="97">
        <v>1856115130</v>
      </c>
      <c r="C19" s="97">
        <f t="shared" ref="C19:I19" si="0">SUBTOTAL(9,C8:C17)</f>
        <v>1992359682</v>
      </c>
      <c r="D19" s="97">
        <f t="shared" si="0"/>
        <v>2141373852</v>
      </c>
      <c r="E19" s="97">
        <f t="shared" si="0"/>
        <v>2300312752</v>
      </c>
      <c r="F19" s="97">
        <f t="shared" si="0"/>
        <v>2468803933</v>
      </c>
      <c r="G19" s="97">
        <f t="shared" si="0"/>
        <v>2631915674</v>
      </c>
      <c r="H19" s="97">
        <f t="shared" si="0"/>
        <v>2833401417</v>
      </c>
      <c r="I19" s="97">
        <f t="shared" si="0"/>
        <v>3102651378</v>
      </c>
      <c r="J19" s="97">
        <v>3236604694</v>
      </c>
      <c r="K19" s="97">
        <f>SUBTOTAL(9,K8:K17)</f>
        <v>3295610376</v>
      </c>
      <c r="L19" s="97">
        <f>SUBTOTAL(9,L8:L17)</f>
        <v>3331664484</v>
      </c>
      <c r="M19" s="97">
        <f>SUBTOTAL(9,M8:M17)</f>
        <v>3316665887</v>
      </c>
      <c r="N19" s="97">
        <f>SUBTOTAL(9,N8:N17)</f>
        <v>3321010273</v>
      </c>
      <c r="O19" s="97">
        <f>SUBTOTAL(9,O8:O17)</f>
        <v>3347022905</v>
      </c>
      <c r="P19" s="97">
        <v>3379680804</v>
      </c>
      <c r="Q19" s="97">
        <v>3474058906</v>
      </c>
      <c r="R19" s="97">
        <v>3570191999</v>
      </c>
    </row>
    <row r="20" spans="1:19">
      <c r="A20" s="96"/>
      <c r="B20" s="100"/>
      <c r="C20" s="100"/>
      <c r="D20" s="100"/>
      <c r="E20" s="100"/>
      <c r="F20" s="100"/>
      <c r="G20" s="100"/>
      <c r="H20" s="100"/>
      <c r="I20" s="100"/>
      <c r="J20" s="100"/>
      <c r="K20" s="100"/>
      <c r="L20" s="100"/>
      <c r="M20" s="100"/>
      <c r="N20" s="100"/>
      <c r="O20" s="100"/>
      <c r="P20" s="100"/>
      <c r="Q20" s="100"/>
      <c r="R20" s="100"/>
    </row>
    <row r="21" spans="1:19">
      <c r="A21" s="96" t="s">
        <v>685</v>
      </c>
      <c r="B21" s="96"/>
      <c r="C21" s="96"/>
      <c r="D21" s="96"/>
      <c r="E21" s="96"/>
      <c r="F21" s="96"/>
      <c r="G21" s="96"/>
      <c r="H21" s="96"/>
      <c r="I21" s="96"/>
      <c r="J21" s="96"/>
      <c r="K21" s="96"/>
      <c r="L21" s="96"/>
      <c r="P21" s="96"/>
      <c r="Q21" s="103"/>
      <c r="R21" s="103"/>
      <c r="S21" s="103"/>
    </row>
    <row r="22" spans="1:19">
      <c r="A22" s="103" t="s">
        <v>797</v>
      </c>
      <c r="B22" s="96"/>
      <c r="C22" s="96"/>
      <c r="D22" s="96"/>
      <c r="E22" s="96"/>
      <c r="F22" s="96"/>
      <c r="G22" s="96"/>
      <c r="H22" s="96"/>
      <c r="I22" s="96"/>
      <c r="J22" s="96"/>
      <c r="K22" s="96"/>
      <c r="L22" s="96"/>
      <c r="P22" s="96"/>
      <c r="Q22" s="103"/>
      <c r="R22" s="103">
        <v>8000000</v>
      </c>
      <c r="S22" s="103"/>
    </row>
    <row r="23" spans="1:19">
      <c r="A23" s="103" t="s">
        <v>798</v>
      </c>
      <c r="B23" s="96">
        <v>1476000</v>
      </c>
      <c r="C23" s="96">
        <v>1520280</v>
      </c>
      <c r="D23" s="96">
        <v>1683800</v>
      </c>
      <c r="E23" s="96">
        <v>1614594</v>
      </c>
      <c r="F23" s="96">
        <v>1465732</v>
      </c>
      <c r="G23" s="96">
        <v>1396150</v>
      </c>
      <c r="H23" s="96">
        <v>1666444</v>
      </c>
      <c r="I23" s="96">
        <v>2104307</v>
      </c>
      <c r="J23" s="96">
        <v>2408050</v>
      </c>
      <c r="K23" s="96">
        <v>2530299</v>
      </c>
      <c r="L23" s="96">
        <v>18742740</v>
      </c>
      <c r="M23" s="96">
        <v>2011708</v>
      </c>
      <c r="N23" s="96">
        <v>2729399</v>
      </c>
      <c r="O23" s="96">
        <v>6901043</v>
      </c>
      <c r="P23" s="96">
        <v>6901043</v>
      </c>
      <c r="Q23" s="103">
        <v>4270457</v>
      </c>
      <c r="R23" s="103">
        <v>4145665</v>
      </c>
      <c r="S23" s="103"/>
    </row>
    <row r="24" spans="1:19">
      <c r="A24" s="103" t="s">
        <v>799</v>
      </c>
      <c r="B24" s="96"/>
      <c r="C24" s="96"/>
      <c r="D24" s="96"/>
      <c r="E24" s="96"/>
      <c r="F24" s="96"/>
      <c r="G24" s="96"/>
      <c r="H24" s="96"/>
      <c r="I24" s="96"/>
      <c r="J24" s="96"/>
      <c r="K24" s="96"/>
      <c r="L24" s="96"/>
      <c r="M24" s="96"/>
      <c r="N24" s="96"/>
      <c r="O24" s="96"/>
      <c r="P24" s="96">
        <v>0</v>
      </c>
      <c r="Q24" s="103">
        <v>0</v>
      </c>
      <c r="R24" s="103">
        <v>138000</v>
      </c>
      <c r="S24" s="103"/>
    </row>
    <row r="25" spans="1:19">
      <c r="A25" s="103" t="s">
        <v>800</v>
      </c>
      <c r="B25" s="96"/>
      <c r="C25" s="96"/>
      <c r="D25" s="96"/>
      <c r="E25" s="96"/>
      <c r="F25" s="96"/>
      <c r="G25" s="96"/>
      <c r="H25" s="96"/>
      <c r="I25" s="96"/>
      <c r="J25" s="96"/>
      <c r="K25" s="96"/>
      <c r="L25" s="96"/>
      <c r="M25" s="96"/>
      <c r="N25" s="96"/>
      <c r="O25" s="96"/>
      <c r="P25" s="96">
        <v>0</v>
      </c>
      <c r="Q25" s="103">
        <v>0</v>
      </c>
      <c r="R25" s="103">
        <v>1000000</v>
      </c>
      <c r="S25" s="103"/>
    </row>
    <row r="26" spans="1:19">
      <c r="A26" s="104" t="s">
        <v>806</v>
      </c>
      <c r="B26" s="96"/>
      <c r="C26" s="96"/>
      <c r="D26" s="96"/>
      <c r="E26" s="96"/>
      <c r="F26" s="96"/>
      <c r="G26" s="96"/>
      <c r="H26" s="96"/>
      <c r="I26" s="96"/>
      <c r="J26" s="96"/>
      <c r="K26" s="96"/>
      <c r="L26" s="96"/>
      <c r="M26" s="96"/>
      <c r="N26" s="96"/>
      <c r="O26" s="96"/>
      <c r="P26" s="96">
        <v>0</v>
      </c>
      <c r="Q26" s="103">
        <v>0</v>
      </c>
      <c r="R26" s="103">
        <v>535000</v>
      </c>
      <c r="S26" s="103"/>
    </row>
    <row r="27" spans="1:19">
      <c r="A27" s="103" t="s">
        <v>801</v>
      </c>
      <c r="B27" s="96"/>
      <c r="C27" s="96"/>
      <c r="D27" s="96"/>
      <c r="E27" s="96"/>
      <c r="F27" s="96"/>
      <c r="G27" s="96"/>
      <c r="H27" s="96"/>
      <c r="I27" s="96"/>
      <c r="J27" s="96"/>
      <c r="K27" s="96"/>
      <c r="L27" s="96"/>
      <c r="M27" s="96"/>
      <c r="N27" s="96"/>
      <c r="O27" s="96"/>
      <c r="P27" s="96">
        <v>0</v>
      </c>
      <c r="Q27" s="103">
        <v>2500000</v>
      </c>
      <c r="R27" s="103">
        <v>535000</v>
      </c>
      <c r="S27" s="103"/>
    </row>
    <row r="28" spans="1:19">
      <c r="A28" s="105" t="s">
        <v>807</v>
      </c>
      <c r="B28" s="96"/>
      <c r="C28" s="96"/>
      <c r="D28" s="96"/>
      <c r="E28" s="96"/>
      <c r="F28" s="96"/>
      <c r="G28" s="96"/>
      <c r="H28" s="96"/>
      <c r="I28" s="96"/>
      <c r="J28" s="96"/>
      <c r="K28" s="96"/>
      <c r="L28" s="96"/>
      <c r="M28" s="96"/>
      <c r="N28" s="96"/>
      <c r="O28" s="96"/>
      <c r="P28" s="96">
        <v>0</v>
      </c>
      <c r="Q28" s="103">
        <v>0</v>
      </c>
      <c r="R28" s="103">
        <v>42000</v>
      </c>
      <c r="S28" s="103"/>
    </row>
    <row r="29" spans="1:19">
      <c r="A29" s="103" t="s">
        <v>802</v>
      </c>
      <c r="B29" s="96"/>
      <c r="C29" s="96"/>
      <c r="D29" s="96"/>
      <c r="E29" s="96"/>
      <c r="F29" s="96"/>
      <c r="G29" s="96"/>
      <c r="H29" s="96"/>
      <c r="I29" s="96"/>
      <c r="J29" s="96"/>
      <c r="K29" s="96"/>
      <c r="L29" s="96"/>
      <c r="M29" s="96"/>
      <c r="N29" s="96"/>
      <c r="O29" s="96"/>
      <c r="P29" s="96">
        <v>0</v>
      </c>
      <c r="Q29" s="103">
        <v>0</v>
      </c>
      <c r="R29" s="103">
        <v>175000</v>
      </c>
      <c r="S29" s="103"/>
    </row>
    <row r="30" spans="1:19">
      <c r="A30" s="103" t="s">
        <v>803</v>
      </c>
      <c r="B30" s="96"/>
      <c r="C30" s="96"/>
      <c r="E30" s="96"/>
      <c r="F30" s="96"/>
      <c r="G30" s="96"/>
      <c r="H30" s="96"/>
      <c r="I30" s="96"/>
      <c r="J30" s="96"/>
      <c r="L30" s="96">
        <v>1000000</v>
      </c>
      <c r="M30" s="96">
        <v>4610443</v>
      </c>
      <c r="N30" s="96">
        <v>0</v>
      </c>
      <c r="O30" s="96">
        <v>0</v>
      </c>
      <c r="P30" s="103">
        <v>0</v>
      </c>
      <c r="Q30" s="103">
        <v>0</v>
      </c>
      <c r="R30" s="103">
        <v>1500000</v>
      </c>
      <c r="S30" s="103"/>
    </row>
    <row r="31" spans="1:19">
      <c r="A31" s="103" t="s">
        <v>804</v>
      </c>
      <c r="B31" s="96"/>
      <c r="C31" s="96"/>
      <c r="D31" s="96"/>
      <c r="E31" s="96"/>
      <c r="F31" s="96"/>
      <c r="G31" s="96"/>
      <c r="H31" s="96"/>
      <c r="I31" s="96"/>
      <c r="J31" s="96"/>
      <c r="K31" s="96"/>
      <c r="L31" s="96"/>
      <c r="M31" s="96"/>
      <c r="N31" s="96"/>
      <c r="O31" s="96"/>
      <c r="P31" s="103">
        <v>0</v>
      </c>
      <c r="Q31" s="103">
        <v>0</v>
      </c>
      <c r="R31" s="103">
        <v>1800000</v>
      </c>
      <c r="S31" s="103"/>
    </row>
    <row r="32" spans="1:19">
      <c r="A32" s="103" t="s">
        <v>805</v>
      </c>
      <c r="B32" s="96"/>
      <c r="C32" s="96"/>
      <c r="D32" s="96"/>
      <c r="E32" s="96"/>
      <c r="F32" s="96"/>
      <c r="G32" s="96"/>
      <c r="H32" s="96"/>
      <c r="I32" s="96"/>
      <c r="J32" s="96"/>
      <c r="K32" s="96"/>
      <c r="L32" s="96"/>
      <c r="M32" s="96"/>
      <c r="N32" s="96"/>
      <c r="O32" s="96"/>
      <c r="P32" s="103">
        <v>0</v>
      </c>
      <c r="Q32" s="103">
        <v>0</v>
      </c>
      <c r="R32" s="103">
        <v>775000</v>
      </c>
      <c r="S32" s="103"/>
    </row>
    <row r="33" spans="1:25">
      <c r="A33" s="96" t="str">
        <f>'County 2009-2013'!A28</f>
        <v xml:space="preserve">106 Fairfax-Falls Church Community Services Board </v>
      </c>
      <c r="B33" s="96"/>
      <c r="C33" s="96"/>
      <c r="D33" s="96"/>
      <c r="E33" s="96"/>
      <c r="F33" s="96"/>
      <c r="G33" s="96"/>
      <c r="H33" s="96"/>
      <c r="I33" s="96"/>
      <c r="J33" s="96"/>
      <c r="K33" s="96"/>
      <c r="L33" s="96"/>
      <c r="M33" s="96"/>
      <c r="N33" s="96">
        <v>1329839</v>
      </c>
      <c r="O33" s="96">
        <v>0</v>
      </c>
    </row>
    <row r="34" spans="1:25">
      <c r="A34" s="96" t="str">
        <f>'County 2009-2013'!A33</f>
        <v>311 County Bond Construction</v>
      </c>
      <c r="B34" s="96"/>
      <c r="C34" s="96"/>
      <c r="D34" s="96"/>
      <c r="E34" s="96"/>
      <c r="F34" s="96"/>
      <c r="G34" s="96"/>
      <c r="H34" s="96"/>
      <c r="I34" s="96"/>
      <c r="J34" s="96"/>
      <c r="L34" s="96"/>
      <c r="M34" s="96">
        <v>500000</v>
      </c>
      <c r="N34" s="96">
        <v>0</v>
      </c>
      <c r="O34" s="96">
        <v>0</v>
      </c>
      <c r="X34" s="103">
        <f>[3]Schedule!F31</f>
        <v>1500000</v>
      </c>
      <c r="Y34" s="103"/>
    </row>
    <row r="35" spans="1:25">
      <c r="A35" s="96" t="str">
        <f>'County 2009-2013'!A34</f>
        <v>312 Public Safety Construction</v>
      </c>
      <c r="B35" s="96"/>
      <c r="C35" s="96"/>
      <c r="D35" s="96"/>
      <c r="E35" s="96"/>
      <c r="F35" s="96"/>
      <c r="G35" s="96"/>
      <c r="H35" s="96"/>
      <c r="I35" s="96"/>
      <c r="J35" s="96"/>
      <c r="L35" s="96"/>
      <c r="M35" s="96">
        <v>3000000</v>
      </c>
      <c r="N35" s="96">
        <v>0</v>
      </c>
      <c r="O35" s="96">
        <v>0</v>
      </c>
      <c r="X35" s="103">
        <f>[3]Schedule!F32</f>
        <v>1800000</v>
      </c>
      <c r="Y35" s="103"/>
    </row>
    <row r="36" spans="1:25">
      <c r="A36" s="96" t="s">
        <v>695</v>
      </c>
      <c r="B36" s="96">
        <v>2200000</v>
      </c>
      <c r="C36" s="96"/>
      <c r="E36" s="96"/>
      <c r="F36" s="96">
        <v>760000</v>
      </c>
      <c r="G36" s="96">
        <v>0</v>
      </c>
      <c r="H36" s="96">
        <v>0</v>
      </c>
      <c r="I36" s="96">
        <v>500000</v>
      </c>
      <c r="J36" s="96"/>
      <c r="K36" s="96">
        <v>0</v>
      </c>
      <c r="L36" s="96">
        <v>5204492</v>
      </c>
      <c r="M36" s="96">
        <v>2000000</v>
      </c>
      <c r="N36" s="96">
        <v>4000000</v>
      </c>
      <c r="O36" s="96">
        <v>0</v>
      </c>
      <c r="X36" s="103">
        <f>[3]Schedule!F33</f>
        <v>775000</v>
      </c>
      <c r="Y36" s="103"/>
    </row>
    <row r="37" spans="1:25">
      <c r="A37" s="96" t="s">
        <v>791</v>
      </c>
      <c r="B37" s="96">
        <v>529764</v>
      </c>
      <c r="C37" s="96"/>
      <c r="E37" s="96">
        <v>3000000</v>
      </c>
      <c r="F37" s="96">
        <v>1700000</v>
      </c>
      <c r="G37" s="96">
        <v>1396150</v>
      </c>
      <c r="H37" s="96">
        <v>1666444</v>
      </c>
      <c r="I37" s="96">
        <v>2604307</v>
      </c>
      <c r="J37" s="96"/>
      <c r="K37" s="96"/>
      <c r="L37" s="96"/>
      <c r="M37" s="96"/>
      <c r="N37" s="96"/>
      <c r="O37" s="96"/>
    </row>
    <row r="38" spans="1:25">
      <c r="A38" s="96" t="s">
        <v>697</v>
      </c>
      <c r="B38" s="97">
        <f>SUBTOTAL(9,B23:B37)</f>
        <v>4205764</v>
      </c>
      <c r="C38" s="97">
        <f>SUBTOTAL(9,C23:C37)</f>
        <v>1520280</v>
      </c>
      <c r="D38" s="97">
        <f>SUBTOTAL(9,D23:D37)</f>
        <v>1683800</v>
      </c>
      <c r="E38" s="97">
        <f t="shared" ref="E38:O38" si="1">SUBTOTAL(9,E23:E37)</f>
        <v>4614594</v>
      </c>
      <c r="F38" s="97">
        <f t="shared" si="1"/>
        <v>3925732</v>
      </c>
      <c r="G38" s="97">
        <f t="shared" si="1"/>
        <v>2792300</v>
      </c>
      <c r="H38" s="97">
        <f t="shared" si="1"/>
        <v>3332888</v>
      </c>
      <c r="I38" s="97">
        <f t="shared" si="1"/>
        <v>5208614</v>
      </c>
      <c r="J38" s="97">
        <f t="shared" si="1"/>
        <v>2408050</v>
      </c>
      <c r="K38" s="97">
        <f t="shared" si="1"/>
        <v>2530299</v>
      </c>
      <c r="L38" s="97">
        <f t="shared" si="1"/>
        <v>24947232</v>
      </c>
      <c r="M38" s="97">
        <f t="shared" si="1"/>
        <v>12122151</v>
      </c>
      <c r="N38" s="97">
        <f t="shared" si="1"/>
        <v>8059238</v>
      </c>
      <c r="O38" s="97">
        <f t="shared" si="1"/>
        <v>6901043</v>
      </c>
      <c r="P38" s="97">
        <v>6901043</v>
      </c>
      <c r="Q38" s="97">
        <v>6770457</v>
      </c>
      <c r="R38" s="97">
        <v>10645665</v>
      </c>
    </row>
    <row r="39" spans="1:25" ht="13.5" thickBot="1">
      <c r="A39" s="96" t="s">
        <v>698</v>
      </c>
      <c r="B39" s="96">
        <v>1944732923</v>
      </c>
      <c r="C39" s="96">
        <f t="shared" ref="C39:I39" si="2">SUBTOTAL(9,C4:C38)</f>
        <v>2089025701</v>
      </c>
      <c r="D39" s="98">
        <f t="shared" si="2"/>
        <v>2231542543</v>
      </c>
      <c r="E39" s="98">
        <f t="shared" si="2"/>
        <v>2389096835</v>
      </c>
      <c r="F39" s="98">
        <f t="shared" si="2"/>
        <v>2567298724</v>
      </c>
      <c r="G39" s="98">
        <f t="shared" si="2"/>
        <v>2753602286</v>
      </c>
      <c r="H39" s="98">
        <f t="shared" si="2"/>
        <v>2989078659</v>
      </c>
      <c r="I39" s="98">
        <f t="shared" si="2"/>
        <v>3285392140</v>
      </c>
      <c r="J39" s="98">
        <v>3407903151</v>
      </c>
      <c r="K39" s="98">
        <f>SUBTOTAL(9,K4:K38)</f>
        <v>3482338754</v>
      </c>
      <c r="L39" s="98">
        <f>SUBTOTAL(9,L4:L38)</f>
        <v>3518004350</v>
      </c>
      <c r="M39" s="98">
        <f>SUBTOTAL(9,M4:M38)</f>
        <v>3514173585</v>
      </c>
      <c r="N39" s="98">
        <f>SUBTOTAL(9,N4:N38)</f>
        <v>3569346410</v>
      </c>
      <c r="O39" s="98">
        <f>SUBTOTAL(9,O4:O38)</f>
        <v>3590159909</v>
      </c>
      <c r="P39" s="98">
        <v>3622817808</v>
      </c>
      <c r="Q39" s="98">
        <v>3690268865</v>
      </c>
      <c r="R39" s="98">
        <v>3676778012</v>
      </c>
    </row>
    <row r="40" spans="1:25">
      <c r="A40" s="96" t="s">
        <v>792</v>
      </c>
      <c r="B40" s="96"/>
      <c r="C40" s="96"/>
      <c r="D40" s="96"/>
      <c r="E40" s="96"/>
      <c r="F40" s="96"/>
      <c r="M40" s="96"/>
      <c r="N40" s="96"/>
      <c r="O40" s="96"/>
    </row>
    <row r="41" spans="1:25">
      <c r="A41" s="96" t="s">
        <v>700</v>
      </c>
      <c r="B41" s="96">
        <v>383968340</v>
      </c>
      <c r="C41" s="96">
        <v>418024883</v>
      </c>
      <c r="D41">
        <v>450909274</v>
      </c>
      <c r="E41" s="96">
        <v>477708903</v>
      </c>
      <c r="F41" s="96">
        <v>505754051</v>
      </c>
      <c r="G41" s="96">
        <v>525894535</v>
      </c>
      <c r="H41" s="96">
        <v>552870544</v>
      </c>
      <c r="I41" s="96">
        <v>599381725</v>
      </c>
      <c r="J41" s="96">
        <v>647721194</v>
      </c>
      <c r="K41" s="96">
        <v>682733271</v>
      </c>
      <c r="L41" s="96">
        <v>694708499</v>
      </c>
      <c r="M41" s="96">
        <v>699345934</v>
      </c>
      <c r="N41" s="96">
        <v>660757111</v>
      </c>
      <c r="O41" s="96">
        <v>682870528</v>
      </c>
      <c r="P41" s="103">
        <v>675284262</v>
      </c>
      <c r="Q41" s="103">
        <v>713958895</v>
      </c>
      <c r="R41" s="103">
        <v>719448146</v>
      </c>
      <c r="S41" s="103"/>
    </row>
    <row r="42" spans="1:25">
      <c r="A42" s="96" t="s">
        <v>793</v>
      </c>
      <c r="B42" s="96">
        <v>245791003</v>
      </c>
      <c r="C42" s="96">
        <v>269152984</v>
      </c>
      <c r="D42">
        <v>273465600</v>
      </c>
      <c r="E42" s="96">
        <v>291792138</v>
      </c>
      <c r="F42" s="96">
        <v>307638698</v>
      </c>
      <c r="G42" s="96">
        <v>308168058</v>
      </c>
      <c r="H42" s="96">
        <v>334701481</v>
      </c>
      <c r="I42" s="96">
        <v>343308918</v>
      </c>
      <c r="J42" s="96">
        <v>349744574</v>
      </c>
      <c r="K42" s="96">
        <v>361735824</v>
      </c>
      <c r="L42" s="96">
        <v>367356399</v>
      </c>
      <c r="M42" s="96">
        <v>392595742</v>
      </c>
      <c r="N42" s="96">
        <v>331749713</v>
      </c>
      <c r="O42" s="96">
        <v>393505611</v>
      </c>
      <c r="P42" s="103">
        <v>347122547</v>
      </c>
      <c r="Q42" s="103">
        <v>385835481</v>
      </c>
      <c r="R42" s="103">
        <v>334829164</v>
      </c>
      <c r="S42" s="103"/>
    </row>
    <row r="43" spans="1:25">
      <c r="A43" s="96" t="s">
        <v>702</v>
      </c>
      <c r="B43" s="96">
        <v>-27681074</v>
      </c>
      <c r="C43" s="96">
        <v>-28180913</v>
      </c>
      <c r="D43">
        <v>-30474872</v>
      </c>
      <c r="E43" s="96">
        <v>-29440398</v>
      </c>
      <c r="F43" s="96">
        <v>-32295006</v>
      </c>
      <c r="G43" s="96">
        <v>-36780624</v>
      </c>
      <c r="H43" s="96">
        <v>-40728584</v>
      </c>
      <c r="I43" s="96">
        <v>-43625753</v>
      </c>
      <c r="J43" s="96">
        <v>-40340034</v>
      </c>
      <c r="K43" s="96">
        <v>-42478956</v>
      </c>
      <c r="L43" s="96">
        <v>-53928981</v>
      </c>
      <c r="M43" s="103">
        <v>-50330162</v>
      </c>
      <c r="N43" s="103">
        <v>-40377359</v>
      </c>
      <c r="O43" s="96">
        <v>0</v>
      </c>
      <c r="P43" s="103">
        <v>-41240697</v>
      </c>
      <c r="Q43" s="103">
        <v>-45863556</v>
      </c>
      <c r="R43" s="103">
        <v>-44575824</v>
      </c>
      <c r="S43" s="103"/>
    </row>
    <row r="44" spans="1:25">
      <c r="A44" s="96" t="s">
        <v>703</v>
      </c>
      <c r="B44" s="96">
        <v>6218874</v>
      </c>
      <c r="C44" s="96">
        <v>7555249</v>
      </c>
      <c r="D44">
        <v>7073181</v>
      </c>
      <c r="E44" s="96">
        <v>4460980</v>
      </c>
      <c r="F44" s="96">
        <v>3529905</v>
      </c>
      <c r="G44" s="96">
        <v>3372204</v>
      </c>
      <c r="H44" s="96">
        <v>5591389</v>
      </c>
      <c r="I44" s="96">
        <v>2833717</v>
      </c>
      <c r="J44" s="96">
        <v>3531415</v>
      </c>
      <c r="K44" s="96">
        <v>3068841</v>
      </c>
      <c r="L44" s="96">
        <v>1544185</v>
      </c>
      <c r="M44" s="96">
        <v>702413</v>
      </c>
      <c r="N44" s="96">
        <v>2243064</v>
      </c>
      <c r="O44" s="96">
        <v>978206</v>
      </c>
      <c r="P44" s="103">
        <v>1001360</v>
      </c>
      <c r="Q44" s="103">
        <v>423359</v>
      </c>
      <c r="R44" s="103">
        <v>220968</v>
      </c>
      <c r="S44" s="103"/>
    </row>
    <row r="45" spans="1:25">
      <c r="A45" s="96" t="s">
        <v>704</v>
      </c>
      <c r="B45" s="96">
        <v>85549953</v>
      </c>
      <c r="C45" s="96">
        <v>95170709</v>
      </c>
      <c r="D45">
        <v>108577744</v>
      </c>
      <c r="E45" s="96">
        <v>110429460</v>
      </c>
      <c r="F45" s="96">
        <v>127966018</v>
      </c>
      <c r="G45" s="96">
        <v>132813046</v>
      </c>
      <c r="H45" s="96">
        <v>152982129</v>
      </c>
      <c r="I45" s="96">
        <v>165234354</v>
      </c>
      <c r="J45" s="96">
        <v>184256436</v>
      </c>
      <c r="K45" s="96">
        <v>195912862</v>
      </c>
      <c r="L45" s="96">
        <v>199304869</v>
      </c>
      <c r="M45" s="96">
        <v>236913072</v>
      </c>
      <c r="N45" s="96">
        <v>233953137</v>
      </c>
      <c r="O45" s="96">
        <v>266037207</v>
      </c>
      <c r="P45" s="103">
        <v>260108139</v>
      </c>
      <c r="Q45" s="103">
        <v>287610131</v>
      </c>
      <c r="R45" s="103">
        <v>298676731</v>
      </c>
      <c r="S45" s="103"/>
    </row>
    <row r="46" spans="1:25" ht="13.5" thickBot="1">
      <c r="A46" s="96" t="s">
        <v>705</v>
      </c>
      <c r="B46" s="96">
        <v>693847096</v>
      </c>
      <c r="C46" s="96">
        <f t="shared" ref="C46:I46" si="3">SUBTOTAL(9,C41:C45)</f>
        <v>761722912</v>
      </c>
      <c r="D46" s="99">
        <f t="shared" si="3"/>
        <v>809550927</v>
      </c>
      <c r="E46" s="99">
        <f t="shared" si="3"/>
        <v>854951083</v>
      </c>
      <c r="F46" s="99">
        <f t="shared" si="3"/>
        <v>912593666</v>
      </c>
      <c r="G46" s="99">
        <f t="shared" si="3"/>
        <v>933467219</v>
      </c>
      <c r="H46" s="99">
        <f t="shared" si="3"/>
        <v>1005416959</v>
      </c>
      <c r="I46" s="99">
        <f t="shared" si="3"/>
        <v>1067132961</v>
      </c>
      <c r="J46" s="99">
        <v>1144913585</v>
      </c>
      <c r="K46" s="99">
        <f>SUBTOTAL(9,K41:K45)</f>
        <v>1200971842</v>
      </c>
      <c r="L46" s="99">
        <f>SUBTOTAL(9,L41:L45)</f>
        <v>1208984971</v>
      </c>
      <c r="M46" s="99">
        <f>SUBTOTAL(9,M41:M45)</f>
        <v>1279226999</v>
      </c>
      <c r="N46" s="99">
        <f>SUBTOTAL(9,N41:N45)</f>
        <v>1188325666</v>
      </c>
      <c r="O46" s="99">
        <f>SUBTOTAL(9,O41:O45)</f>
        <v>1343391552</v>
      </c>
      <c r="P46" s="99">
        <v>1242275611</v>
      </c>
      <c r="Q46" s="99">
        <v>1341964310</v>
      </c>
      <c r="R46" s="99">
        <v>1308599185</v>
      </c>
      <c r="S46" s="103"/>
    </row>
    <row r="47" spans="1:25">
      <c r="A47" s="96"/>
      <c r="B47" s="96"/>
      <c r="C47" s="96"/>
      <c r="H47" s="96"/>
      <c r="I47" s="96"/>
      <c r="J47" s="96"/>
      <c r="K47" s="96"/>
      <c r="L47" s="96"/>
      <c r="P47" s="103"/>
      <c r="Q47" s="103"/>
      <c r="R47" s="103"/>
    </row>
    <row r="48" spans="1:25">
      <c r="A48" s="96"/>
      <c r="B48" s="96"/>
      <c r="C48" s="96"/>
      <c r="I48" s="96"/>
      <c r="J48" s="96"/>
      <c r="K48" s="96"/>
      <c r="L48" s="96"/>
    </row>
    <row r="49" spans="1:18">
      <c r="A49" s="102" t="s">
        <v>795</v>
      </c>
      <c r="B49">
        <v>1999</v>
      </c>
      <c r="C49">
        <v>2000</v>
      </c>
      <c r="D49">
        <v>2001</v>
      </c>
      <c r="E49">
        <v>2002</v>
      </c>
      <c r="F49">
        <v>2003</v>
      </c>
      <c r="G49">
        <v>2004</v>
      </c>
      <c r="H49">
        <v>2005</v>
      </c>
      <c r="I49">
        <v>2006</v>
      </c>
      <c r="J49">
        <v>2007</v>
      </c>
      <c r="K49">
        <v>2008</v>
      </c>
      <c r="L49">
        <v>2009</v>
      </c>
      <c r="M49">
        <v>2010</v>
      </c>
      <c r="N49">
        <v>2011</v>
      </c>
      <c r="O49">
        <v>2012</v>
      </c>
      <c r="P49">
        <v>2012</v>
      </c>
      <c r="Q49">
        <v>2013</v>
      </c>
      <c r="R49">
        <v>2014</v>
      </c>
    </row>
    <row r="50" spans="1:18">
      <c r="A50" s="96" t="s">
        <v>674</v>
      </c>
      <c r="B50" s="96">
        <f t="shared" ref="B50:R50" si="4">B8/B$2*$R$2</f>
        <v>1381931160.6078851</v>
      </c>
      <c r="C50" s="96">
        <f t="shared" si="4"/>
        <v>1418380233.578011</v>
      </c>
      <c r="D50" s="96">
        <f t="shared" si="4"/>
        <v>1496534638.1186635</v>
      </c>
      <c r="E50" s="96">
        <f t="shared" si="4"/>
        <v>1672942507.2327235</v>
      </c>
      <c r="F50" s="96">
        <f t="shared" si="4"/>
        <v>1852298069.9624627</v>
      </c>
      <c r="G50" s="96">
        <f t="shared" si="4"/>
        <v>1938867418.4885769</v>
      </c>
      <c r="H50" s="96">
        <f t="shared" si="4"/>
        <v>2046744148.0569668</v>
      </c>
      <c r="I50" s="96">
        <f t="shared" si="4"/>
        <v>2159453136.8378057</v>
      </c>
      <c r="J50" s="96">
        <f t="shared" si="4"/>
        <v>2231673651.6332068</v>
      </c>
      <c r="K50" s="96">
        <f t="shared" si="4"/>
        <v>2238821150.8487964</v>
      </c>
      <c r="L50" s="96">
        <f t="shared" si="4"/>
        <v>2329552882.576406</v>
      </c>
      <c r="M50" s="96">
        <f t="shared" si="4"/>
        <v>2365937223.4286952</v>
      </c>
      <c r="N50" s="96">
        <f t="shared" si="4"/>
        <v>2191434628.401618</v>
      </c>
      <c r="O50" s="96">
        <f t="shared" si="4"/>
        <v>2170849092.2988</v>
      </c>
      <c r="P50" s="96">
        <f t="shared" si="4"/>
        <v>2176180806.11832</v>
      </c>
      <c r="Q50" s="96">
        <f t="shared" si="4"/>
        <v>2183952364.152</v>
      </c>
      <c r="R50" s="96">
        <f t="shared" si="4"/>
        <v>2228384045</v>
      </c>
    </row>
    <row r="51" spans="1:18">
      <c r="A51" s="101" t="s">
        <v>796</v>
      </c>
      <c r="B51" s="96">
        <f t="shared" ref="B51:R51" si="5">B9/B$2*$R$2</f>
        <v>538950952.47393084</v>
      </c>
      <c r="C51" s="96">
        <f t="shared" si="5"/>
        <v>476087275.86075342</v>
      </c>
      <c r="D51" s="96">
        <f t="shared" si="5"/>
        <v>437507565.15983039</v>
      </c>
      <c r="E51" s="96">
        <f t="shared" si="5"/>
        <v>383763554.52595395</v>
      </c>
      <c r="F51" s="96">
        <f t="shared" si="5"/>
        <v>359523059.3440901</v>
      </c>
      <c r="G51" s="96">
        <f t="shared" si="5"/>
        <v>354910311.75246036</v>
      </c>
      <c r="H51" s="96">
        <f t="shared" si="5"/>
        <v>349761732.99788481</v>
      </c>
      <c r="I51" s="96">
        <f t="shared" si="5"/>
        <v>350715946.35078037</v>
      </c>
      <c r="J51" s="96">
        <f t="shared" si="5"/>
        <v>364888648.59919077</v>
      </c>
      <c r="K51" s="96">
        <f t="shared" si="5"/>
        <v>348971202.42466575</v>
      </c>
      <c r="L51" s="96">
        <f t="shared" si="5"/>
        <v>359939917.10893154</v>
      </c>
      <c r="M51" s="96">
        <f t="shared" si="5"/>
        <v>316798286.66326606</v>
      </c>
      <c r="N51" s="96">
        <f t="shared" si="5"/>
        <v>327626896.63890654</v>
      </c>
      <c r="O51" s="96">
        <f t="shared" si="5"/>
        <v>330830493.78479999</v>
      </c>
      <c r="P51" s="96">
        <f t="shared" si="5"/>
        <v>336871413.45335996</v>
      </c>
      <c r="Q51" s="96">
        <f t="shared" si="5"/>
        <v>351436836.24000001</v>
      </c>
      <c r="R51" s="96">
        <f t="shared" si="5"/>
        <v>336319930</v>
      </c>
    </row>
    <row r="52" spans="1:18">
      <c r="A52" s="96" t="s">
        <v>676</v>
      </c>
      <c r="B52" s="96">
        <f t="shared" ref="B52:R52" si="6">B10/B$2*$R$2</f>
        <v>465674722.13200116</v>
      </c>
      <c r="C52" s="96">
        <f t="shared" si="6"/>
        <v>486393044.86091822</v>
      </c>
      <c r="D52" s="96">
        <f t="shared" si="6"/>
        <v>496594219.34614021</v>
      </c>
      <c r="E52" s="96">
        <f t="shared" si="6"/>
        <v>488725897.68690115</v>
      </c>
      <c r="F52" s="96">
        <f t="shared" si="6"/>
        <v>495518323.24387014</v>
      </c>
      <c r="G52" s="96">
        <f t="shared" si="6"/>
        <v>527414742.64927065</v>
      </c>
      <c r="H52" s="96">
        <f t="shared" si="6"/>
        <v>578786862.11511469</v>
      </c>
      <c r="I52" s="96">
        <f t="shared" si="6"/>
        <v>602987161.49583733</v>
      </c>
      <c r="J52" s="96">
        <f t="shared" si="6"/>
        <v>565509639.20457423</v>
      </c>
      <c r="K52" s="96">
        <f t="shared" si="6"/>
        <v>537320095.02582383</v>
      </c>
      <c r="L52" s="96">
        <f t="shared" si="6"/>
        <v>523752575.64292258</v>
      </c>
      <c r="M52" s="96">
        <f t="shared" si="6"/>
        <v>500415423.73066664</v>
      </c>
      <c r="N52" s="96">
        <f t="shared" si="6"/>
        <v>548464060.23413932</v>
      </c>
      <c r="O52" s="96">
        <f t="shared" si="6"/>
        <v>538547076.80448008</v>
      </c>
      <c r="P52" s="96">
        <f t="shared" si="6"/>
        <v>549949716.59039998</v>
      </c>
      <c r="Q52" s="96">
        <f t="shared" si="6"/>
        <v>540238881.21599996</v>
      </c>
      <c r="R52" s="96">
        <f t="shared" si="6"/>
        <v>523253089.99999994</v>
      </c>
    </row>
    <row r="53" spans="1:18">
      <c r="A53" s="96" t="s">
        <v>677</v>
      </c>
      <c r="B53" s="96">
        <f t="shared" ref="B53:R53" si="7">B11/B$2*$R$2</f>
        <v>48156282.129923709</v>
      </c>
      <c r="C53" s="96">
        <f t="shared" si="7"/>
        <v>47696138.139960393</v>
      </c>
      <c r="D53" s="96">
        <f t="shared" si="7"/>
        <v>43970198.869251713</v>
      </c>
      <c r="E53" s="96">
        <f t="shared" si="7"/>
        <v>38810710.30359827</v>
      </c>
      <c r="F53" s="96">
        <f t="shared" si="7"/>
        <v>36797257.277330302</v>
      </c>
      <c r="G53" s="96">
        <f t="shared" si="7"/>
        <v>37047113.100507542</v>
      </c>
      <c r="H53" s="96">
        <f t="shared" si="7"/>
        <v>34941107.823119126</v>
      </c>
      <c r="I53" s="96">
        <f t="shared" si="7"/>
        <v>38280349.9494607</v>
      </c>
      <c r="J53" s="96">
        <f t="shared" si="7"/>
        <v>36227404.982949749</v>
      </c>
      <c r="K53" s="96">
        <f t="shared" si="7"/>
        <v>30286592.080969978</v>
      </c>
      <c r="L53" s="96">
        <f t="shared" si="7"/>
        <v>27863500.609127443</v>
      </c>
      <c r="M53" s="96">
        <f t="shared" si="7"/>
        <v>30975260.306806091</v>
      </c>
      <c r="N53" s="96">
        <f t="shared" si="7"/>
        <v>37178389.251302809</v>
      </c>
      <c r="O53" s="96">
        <f t="shared" si="7"/>
        <v>36154516.9428</v>
      </c>
      <c r="P53" s="96">
        <f t="shared" si="7"/>
        <v>39163583.44032</v>
      </c>
      <c r="Q53" s="96">
        <f t="shared" si="7"/>
        <v>35756461.487999998</v>
      </c>
      <c r="R53" s="96">
        <f t="shared" si="7"/>
        <v>35193936</v>
      </c>
    </row>
    <row r="54" spans="1:18">
      <c r="A54" s="96" t="s">
        <v>678</v>
      </c>
      <c r="B54" s="96">
        <f t="shared" ref="B54:R54" si="8">B12/B$2*$R$2</f>
        <v>10458711.6598708</v>
      </c>
      <c r="C54" s="96">
        <f t="shared" si="8"/>
        <v>10742514.936599851</v>
      </c>
      <c r="D54" s="96">
        <f t="shared" si="8"/>
        <v>12562857.857127776</v>
      </c>
      <c r="E54" s="96">
        <f t="shared" si="8"/>
        <v>13998169.498299563</v>
      </c>
      <c r="F54" s="96">
        <f t="shared" si="8"/>
        <v>14652217.541870786</v>
      </c>
      <c r="G54" s="96">
        <f t="shared" si="8"/>
        <v>17147783.407912642</v>
      </c>
      <c r="H54" s="96">
        <f t="shared" si="8"/>
        <v>19398131.071650121</v>
      </c>
      <c r="I54" s="96">
        <f t="shared" si="8"/>
        <v>18251773.726063147</v>
      </c>
      <c r="J54" s="96">
        <f t="shared" si="8"/>
        <v>17460877.31328088</v>
      </c>
      <c r="K54" s="96">
        <f t="shared" si="8"/>
        <v>16858969.395182461</v>
      </c>
      <c r="L54" s="96">
        <f t="shared" si="8"/>
        <v>18706157.953143578</v>
      </c>
      <c r="M54" s="96">
        <f t="shared" si="8"/>
        <v>18770079.800449144</v>
      </c>
      <c r="N54" s="96">
        <f t="shared" si="8"/>
        <v>17970395.808616024</v>
      </c>
      <c r="O54" s="96">
        <f t="shared" si="8"/>
        <v>17536428.143759999</v>
      </c>
      <c r="P54" s="96">
        <f t="shared" si="8"/>
        <v>14971246.301519999</v>
      </c>
      <c r="Q54" s="96">
        <f t="shared" si="8"/>
        <v>15080445.719999999</v>
      </c>
      <c r="R54" s="96">
        <f t="shared" si="8"/>
        <v>14863219</v>
      </c>
    </row>
    <row r="55" spans="1:18">
      <c r="A55" s="96" t="s">
        <v>679</v>
      </c>
      <c r="B55" s="96">
        <f t="shared" ref="B55:R55" si="9">B13/B$2*$R$2</f>
        <v>70326087.754059196</v>
      </c>
      <c r="C55" s="96">
        <f t="shared" si="9"/>
        <v>70267855.667582855</v>
      </c>
      <c r="D55" s="96">
        <f t="shared" si="9"/>
        <v>81220706.28404066</v>
      </c>
      <c r="E55" s="96">
        <f t="shared" si="9"/>
        <v>38301163.082069963</v>
      </c>
      <c r="F55" s="96">
        <f t="shared" si="9"/>
        <v>27511618.197841432</v>
      </c>
      <c r="G55" s="96">
        <f t="shared" si="9"/>
        <v>23148665.18539336</v>
      </c>
      <c r="H55" s="96">
        <f t="shared" si="9"/>
        <v>37736449.032625683</v>
      </c>
      <c r="I55" s="96">
        <f t="shared" si="9"/>
        <v>88645247.504808143</v>
      </c>
      <c r="J55" s="96">
        <f t="shared" si="9"/>
        <v>112546658.40949042</v>
      </c>
      <c r="K55" s="96">
        <f t="shared" si="9"/>
        <v>92470087.124445409</v>
      </c>
      <c r="L55" s="96">
        <f t="shared" si="9"/>
        <v>45518282.762827754</v>
      </c>
      <c r="M55" s="96">
        <f t="shared" si="9"/>
        <v>26520888.783010744</v>
      </c>
      <c r="N55" s="96">
        <f t="shared" si="9"/>
        <v>20405973.900114227</v>
      </c>
      <c r="O55" s="96">
        <f t="shared" si="9"/>
        <v>20854103.818080001</v>
      </c>
      <c r="P55" s="96">
        <f t="shared" si="9"/>
        <v>19561214.940480001</v>
      </c>
      <c r="Q55" s="96">
        <f t="shared" si="9"/>
        <v>17711609.184</v>
      </c>
      <c r="R55" s="96">
        <f t="shared" si="9"/>
        <v>15671422</v>
      </c>
    </row>
    <row r="56" spans="1:18">
      <c r="A56" s="96" t="s">
        <v>680</v>
      </c>
      <c r="B56" s="96">
        <f t="shared" ref="B56:R56" si="10">B14/B$2*$R$2</f>
        <v>45107213.208470784</v>
      </c>
      <c r="C56" s="96">
        <f t="shared" si="10"/>
        <v>41911538.368401386</v>
      </c>
      <c r="D56" s="96">
        <f t="shared" si="10"/>
        <v>45133155.76775603</v>
      </c>
      <c r="E56" s="96">
        <f t="shared" si="10"/>
        <v>47808548.770678721</v>
      </c>
      <c r="F56" s="96">
        <f t="shared" si="10"/>
        <v>53782527.656725496</v>
      </c>
      <c r="G56" s="96">
        <f t="shared" si="10"/>
        <v>54946256.529684953</v>
      </c>
      <c r="H56" s="96">
        <f t="shared" si="10"/>
        <v>59403627.385642566</v>
      </c>
      <c r="I56" s="96">
        <f t="shared" si="10"/>
        <v>69653268.834030181</v>
      </c>
      <c r="J56" s="96">
        <f t="shared" si="10"/>
        <v>68372438.15470922</v>
      </c>
      <c r="K56" s="96">
        <f t="shared" si="10"/>
        <v>65704220.533007406</v>
      </c>
      <c r="L56" s="96">
        <f t="shared" si="10"/>
        <v>70371948.894377887</v>
      </c>
      <c r="M56" s="96">
        <f t="shared" si="10"/>
        <v>70365712.599944919</v>
      </c>
      <c r="N56" s="96">
        <f t="shared" si="10"/>
        <v>69542201.701911613</v>
      </c>
      <c r="O56" s="96">
        <f t="shared" si="10"/>
        <v>68200875.251759991</v>
      </c>
      <c r="P56" s="96">
        <f t="shared" si="10"/>
        <v>74011420.662479997</v>
      </c>
      <c r="Q56" s="96">
        <f t="shared" si="10"/>
        <v>73033482.096000001</v>
      </c>
      <c r="R56" s="96">
        <f t="shared" si="10"/>
        <v>72690493</v>
      </c>
    </row>
    <row r="57" spans="1:18">
      <c r="A57" s="96" t="s">
        <v>790</v>
      </c>
      <c r="B57" s="96">
        <f t="shared" ref="B57:R57" si="11">B15/B$2*$R$2</f>
        <v>105833658.42315173</v>
      </c>
      <c r="C57" s="96">
        <f t="shared" si="11"/>
        <v>207982540.23971242</v>
      </c>
      <c r="D57" s="96">
        <f t="shared" si="11"/>
        <v>279035783.57572973</v>
      </c>
      <c r="E57" s="96">
        <f t="shared" si="11"/>
        <v>377100338.51884973</v>
      </c>
      <c r="F57" s="96">
        <f t="shared" si="11"/>
        <v>364895034.74120003</v>
      </c>
      <c r="G57" s="96">
        <f t="shared" si="11"/>
        <v>365262105.38753653</v>
      </c>
      <c r="H57" s="96">
        <f t="shared" si="11"/>
        <v>347321782.58311689</v>
      </c>
      <c r="I57" s="96">
        <f t="shared" si="11"/>
        <v>360431559.94660258</v>
      </c>
      <c r="J57" s="96">
        <f t="shared" si="11"/>
        <v>356975829.67923027</v>
      </c>
      <c r="K57" s="96">
        <f t="shared" si="11"/>
        <v>354147879.77152574</v>
      </c>
      <c r="L57" s="96">
        <f t="shared" si="11"/>
        <v>360750155.91756445</v>
      </c>
      <c r="M57" s="96">
        <f t="shared" si="11"/>
        <v>340376903.3813315</v>
      </c>
      <c r="N57" s="96">
        <f t="shared" si="11"/>
        <v>335281021.9628945</v>
      </c>
      <c r="O57" s="96">
        <f t="shared" si="11"/>
        <v>325919418.74831998</v>
      </c>
      <c r="P57" s="96">
        <f t="shared" si="11"/>
        <v>323876629.66104001</v>
      </c>
      <c r="Q57" s="96">
        <f t="shared" si="11"/>
        <v>317181011.11199999</v>
      </c>
      <c r="R57" s="96">
        <f t="shared" si="11"/>
        <v>303204341</v>
      </c>
    </row>
    <row r="58" spans="1:18">
      <c r="A58" s="96" t="s">
        <v>682</v>
      </c>
      <c r="B58" s="96">
        <f t="shared" ref="B58:R58" si="12">B16/B$2*$R$2</f>
        <v>45706129.744115978</v>
      </c>
      <c r="C58" s="96">
        <f t="shared" si="12"/>
        <v>48489745.724969171</v>
      </c>
      <c r="D58" s="96">
        <f t="shared" si="12"/>
        <v>50829746.609423093</v>
      </c>
      <c r="E58" s="96">
        <f t="shared" si="12"/>
        <v>51109006.253946967</v>
      </c>
      <c r="F58" s="96">
        <f t="shared" si="12"/>
        <v>62335340.193948366</v>
      </c>
      <c r="G58" s="96">
        <f t="shared" si="12"/>
        <v>73168476.331579834</v>
      </c>
      <c r="H58" s="96">
        <f t="shared" si="12"/>
        <v>57501541.053017005</v>
      </c>
      <c r="I58" s="96">
        <f t="shared" si="12"/>
        <v>58128260.800118126</v>
      </c>
      <c r="J58" s="96">
        <f t="shared" si="12"/>
        <v>47177928.534806207</v>
      </c>
      <c r="K58" s="96">
        <f t="shared" si="12"/>
        <v>40443160.66058553</v>
      </c>
      <c r="L58" s="96">
        <f t="shared" si="12"/>
        <v>43907821.379417866</v>
      </c>
      <c r="M58" s="96">
        <f t="shared" si="12"/>
        <v>33293639.930663295</v>
      </c>
      <c r="N58" s="96">
        <f t="shared" si="12"/>
        <v>41683056.985291295</v>
      </c>
      <c r="O58" s="96">
        <f t="shared" si="12"/>
        <v>36742414.607760005</v>
      </c>
      <c r="P58" s="96">
        <f t="shared" si="12"/>
        <v>42747937.708319999</v>
      </c>
      <c r="Q58" s="96">
        <f t="shared" si="12"/>
        <v>35503768.031999998</v>
      </c>
      <c r="R58" s="96">
        <f t="shared" si="12"/>
        <v>25676086</v>
      </c>
    </row>
    <row r="59" spans="1:18">
      <c r="A59" s="96" t="s">
        <v>683</v>
      </c>
      <c r="B59" s="96">
        <f t="shared" ref="B59:R59" si="13">B17/B$2*$R$2</f>
        <v>6842591.7559092399</v>
      </c>
      <c r="C59" s="96">
        <f t="shared" si="13"/>
        <v>15705826.960885212</v>
      </c>
      <c r="D59" s="96">
        <f t="shared" si="13"/>
        <v>7488980.9516120916</v>
      </c>
      <c r="E59" s="96">
        <f t="shared" si="13"/>
        <v>8003589.8282263009</v>
      </c>
      <c r="F59" s="96">
        <f t="shared" si="13"/>
        <v>7194706.8728005216</v>
      </c>
      <c r="G59" s="96">
        <f t="shared" si="13"/>
        <v>8387721.2196229119</v>
      </c>
      <c r="H59" s="96">
        <f t="shared" si="13"/>
        <v>9055956.663704887</v>
      </c>
      <c r="I59" s="96">
        <f t="shared" si="13"/>
        <v>9402850.5680223331</v>
      </c>
      <c r="J59" s="96">
        <f t="shared" si="13"/>
        <v>8769528.6349602379</v>
      </c>
      <c r="K59" s="96">
        <f t="shared" si="13"/>
        <v>10599972.388050182</v>
      </c>
      <c r="L59" s="96">
        <f t="shared" si="13"/>
        <v>9611839.6474518031</v>
      </c>
      <c r="M59" s="96">
        <f t="shared" si="13"/>
        <v>8572342.7790245675</v>
      </c>
      <c r="N59" s="96">
        <f t="shared" si="13"/>
        <v>13564152.048708109</v>
      </c>
      <c r="O59" s="96">
        <f t="shared" si="13"/>
        <v>12117046.698240001</v>
      </c>
      <c r="P59" s="96">
        <f t="shared" si="13"/>
        <v>15131538.5436</v>
      </c>
      <c r="Q59" s="96">
        <f t="shared" si="13"/>
        <v>15333931.751999998</v>
      </c>
      <c r="R59" s="96">
        <f t="shared" si="13"/>
        <v>14935437</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sheetPr codeName="Sheet28"/>
  <dimension ref="A1:Z149"/>
  <sheetViews>
    <sheetView workbookViewId="0">
      <selection activeCell="A15" sqref="A15"/>
    </sheetView>
  </sheetViews>
  <sheetFormatPr defaultRowHeight="12.75"/>
  <cols>
    <col min="1" max="1" width="51.42578125" bestFit="1" customWidth="1"/>
    <col min="2" max="10" width="16.140625" customWidth="1"/>
    <col min="11" max="13" width="16.140625" bestFit="1" customWidth="1"/>
    <col min="14" max="14" width="16.140625" customWidth="1"/>
    <col min="15" max="15" width="16.140625" bestFit="1" customWidth="1"/>
    <col min="16" max="19" width="16.140625" customWidth="1"/>
    <col min="20" max="20" width="16.140625" bestFit="1" customWidth="1"/>
    <col min="21" max="25" width="16.140625" customWidth="1"/>
  </cols>
  <sheetData>
    <row r="1" spans="1:26" ht="23.25">
      <c r="A1" s="39" t="s">
        <v>661</v>
      </c>
      <c r="B1" s="39"/>
      <c r="C1" s="39"/>
      <c r="D1" s="39"/>
      <c r="E1" s="39"/>
      <c r="F1" s="39"/>
      <c r="G1" s="39"/>
      <c r="H1" s="39"/>
      <c r="I1" s="39"/>
      <c r="J1" s="39"/>
      <c r="K1" s="40"/>
      <c r="L1" s="40"/>
      <c r="M1" s="40"/>
      <c r="N1" s="40"/>
      <c r="O1" s="40"/>
      <c r="P1" s="40"/>
      <c r="Q1" s="41"/>
      <c r="R1" s="41"/>
      <c r="S1" s="41"/>
      <c r="T1" s="41"/>
      <c r="U1" s="41"/>
      <c r="V1" s="41"/>
      <c r="W1" s="41"/>
      <c r="X1" s="41"/>
      <c r="Y1" s="41"/>
      <c r="Z1" s="41"/>
    </row>
    <row r="2" spans="1:26" ht="23.25">
      <c r="A2" s="39" t="s">
        <v>662</v>
      </c>
      <c r="B2" s="39"/>
      <c r="C2" s="39"/>
      <c r="D2" s="39"/>
      <c r="E2" s="39"/>
      <c r="F2" s="39"/>
      <c r="G2" s="39"/>
      <c r="H2" s="39"/>
      <c r="I2" s="39"/>
      <c r="J2" s="39"/>
      <c r="K2" s="40"/>
      <c r="L2" s="40"/>
      <c r="M2" s="40"/>
      <c r="N2" s="40"/>
      <c r="O2" s="40"/>
      <c r="P2" s="40"/>
      <c r="Q2" s="41"/>
      <c r="R2" s="41"/>
      <c r="S2" s="41"/>
      <c r="T2" s="41"/>
      <c r="U2" s="41"/>
      <c r="V2" s="41"/>
      <c r="W2" s="41"/>
      <c r="X2" s="41"/>
      <c r="Y2" s="41"/>
      <c r="Z2" s="41"/>
    </row>
    <row r="3" spans="1:26" ht="23.25">
      <c r="A3" s="42" t="s">
        <v>663</v>
      </c>
      <c r="B3" s="42"/>
      <c r="C3" s="42"/>
      <c r="D3" s="42"/>
      <c r="E3" s="42"/>
      <c r="F3" s="42"/>
      <c r="G3" s="42"/>
      <c r="H3" s="42"/>
      <c r="I3" s="42"/>
      <c r="J3" s="42"/>
      <c r="K3" s="40"/>
      <c r="L3" s="40"/>
      <c r="M3" s="40"/>
      <c r="N3" s="40"/>
      <c r="O3" s="40"/>
      <c r="P3" s="40"/>
      <c r="Q3" s="41"/>
      <c r="R3" s="41"/>
      <c r="S3" s="41"/>
      <c r="T3" s="41"/>
      <c r="U3" s="41"/>
      <c r="V3" s="41"/>
      <c r="W3" s="41"/>
      <c r="X3" s="41"/>
      <c r="Y3" s="41"/>
      <c r="Z3" s="41"/>
    </row>
    <row r="4" spans="1:26" ht="23.25">
      <c r="A4" s="42" t="s">
        <v>664</v>
      </c>
      <c r="B4" s="42"/>
      <c r="C4" s="42"/>
      <c r="D4" s="42"/>
      <c r="E4" s="42"/>
      <c r="F4" s="42"/>
      <c r="G4" s="42"/>
      <c r="H4" s="42"/>
      <c r="I4" s="42"/>
      <c r="J4" s="42"/>
      <c r="K4" s="40"/>
      <c r="L4" s="40"/>
      <c r="M4" s="40"/>
      <c r="N4" s="40"/>
      <c r="O4" s="40"/>
      <c r="P4" s="40"/>
      <c r="Q4" s="41"/>
      <c r="R4" s="41"/>
      <c r="S4" s="41"/>
      <c r="T4" s="41"/>
      <c r="U4" s="41"/>
      <c r="V4" s="41"/>
      <c r="W4" s="41"/>
      <c r="X4" s="41"/>
      <c r="Y4" s="41"/>
      <c r="Z4" s="41"/>
    </row>
    <row r="5" spans="1:26" ht="15">
      <c r="A5" s="43" t="s">
        <v>665</v>
      </c>
      <c r="B5" s="44">
        <v>2000</v>
      </c>
      <c r="C5" s="44">
        <v>2001</v>
      </c>
      <c r="D5" s="44">
        <v>2002</v>
      </c>
      <c r="E5" s="44">
        <v>2003</v>
      </c>
      <c r="F5" s="44">
        <v>2004</v>
      </c>
      <c r="G5" s="44">
        <v>2005</v>
      </c>
      <c r="H5" s="44">
        <v>2006</v>
      </c>
      <c r="I5" s="44">
        <v>2007</v>
      </c>
      <c r="J5" s="44">
        <v>2008</v>
      </c>
      <c r="K5" s="44">
        <v>2009</v>
      </c>
      <c r="L5" s="44">
        <v>2010</v>
      </c>
      <c r="M5" s="44">
        <v>2010</v>
      </c>
      <c r="N5" s="44">
        <v>2010</v>
      </c>
      <c r="O5" s="44">
        <v>2011</v>
      </c>
      <c r="P5" s="44">
        <v>2011</v>
      </c>
      <c r="Q5" s="44">
        <v>2012</v>
      </c>
      <c r="R5" s="44">
        <v>2012</v>
      </c>
      <c r="S5" s="44">
        <v>2012</v>
      </c>
      <c r="T5" s="44">
        <v>2013</v>
      </c>
      <c r="U5" s="45" t="s">
        <v>666</v>
      </c>
      <c r="V5" s="45"/>
      <c r="W5" s="45"/>
      <c r="X5" s="45"/>
      <c r="Y5" s="45"/>
      <c r="Z5" s="45"/>
    </row>
    <row r="6" spans="1:26" ht="15.75" thickBot="1">
      <c r="A6" s="46"/>
      <c r="B6" s="47" t="s">
        <v>116</v>
      </c>
      <c r="C6" s="47" t="s">
        <v>116</v>
      </c>
      <c r="D6" s="47" t="s">
        <v>116</v>
      </c>
      <c r="E6" s="47" t="s">
        <v>116</v>
      </c>
      <c r="F6" s="47" t="s">
        <v>116</v>
      </c>
      <c r="G6" s="47" t="s">
        <v>116</v>
      </c>
      <c r="H6" s="47" t="s">
        <v>116</v>
      </c>
      <c r="I6" s="47" t="s">
        <v>116</v>
      </c>
      <c r="J6" s="47" t="s">
        <v>116</v>
      </c>
      <c r="K6" s="47" t="s">
        <v>116</v>
      </c>
      <c r="L6" s="47" t="s">
        <v>667</v>
      </c>
      <c r="M6" s="47" t="s">
        <v>668</v>
      </c>
      <c r="N6" s="47" t="s">
        <v>116</v>
      </c>
      <c r="O6" s="47" t="s">
        <v>660</v>
      </c>
      <c r="P6" s="47" t="s">
        <v>116</v>
      </c>
      <c r="Q6" s="47" t="s">
        <v>660</v>
      </c>
      <c r="R6" s="47" t="s">
        <v>667</v>
      </c>
      <c r="S6" s="47" t="s">
        <v>668</v>
      </c>
      <c r="T6" s="47" t="s">
        <v>660</v>
      </c>
      <c r="U6" s="48" t="s">
        <v>669</v>
      </c>
      <c r="V6" s="48" t="s">
        <v>670</v>
      </c>
      <c r="W6" s="48" t="s">
        <v>671</v>
      </c>
      <c r="X6" s="48"/>
      <c r="Y6" s="48"/>
      <c r="Z6" s="48"/>
    </row>
    <row r="7" spans="1:26" ht="14.25">
      <c r="A7" s="49"/>
      <c r="B7" s="49"/>
      <c r="C7" s="49"/>
      <c r="D7" s="49"/>
      <c r="E7" s="49"/>
      <c r="F7" s="49"/>
      <c r="G7" s="49"/>
      <c r="H7" s="49"/>
      <c r="I7" s="49"/>
      <c r="J7" s="49"/>
      <c r="K7" s="49"/>
      <c r="L7" s="49"/>
      <c r="M7" s="49"/>
      <c r="N7" s="49"/>
      <c r="O7" s="49"/>
      <c r="P7" s="49"/>
      <c r="Q7" s="48"/>
      <c r="R7" s="48"/>
      <c r="S7" s="48"/>
      <c r="T7" s="48"/>
      <c r="U7" s="48"/>
      <c r="V7" s="48"/>
      <c r="W7" s="48"/>
      <c r="X7" s="48"/>
      <c r="Y7" s="48"/>
      <c r="Z7" s="48"/>
    </row>
    <row r="8" spans="1:26" ht="17.25">
      <c r="A8" s="50" t="s">
        <v>672</v>
      </c>
      <c r="B8" s="51">
        <v>95145739</v>
      </c>
      <c r="C8" s="51"/>
      <c r="D8" s="51"/>
      <c r="E8" s="51"/>
      <c r="F8" s="51"/>
      <c r="G8" s="51"/>
      <c r="H8" s="51"/>
      <c r="I8" s="51"/>
      <c r="J8" s="51"/>
      <c r="K8" s="51">
        <v>161392634</v>
      </c>
      <c r="L8" s="51">
        <v>71447273</v>
      </c>
      <c r="M8" s="51">
        <v>185385547</v>
      </c>
      <c r="N8" s="51"/>
      <c r="O8" s="51">
        <v>137047282</v>
      </c>
      <c r="P8" s="51">
        <v>240276899</v>
      </c>
      <c r="Q8" s="51"/>
      <c r="R8" s="51">
        <v>131175478</v>
      </c>
      <c r="S8" s="51">
        <v>236235961</v>
      </c>
      <c r="T8" s="51">
        <v>128063659</v>
      </c>
      <c r="U8" s="48"/>
      <c r="V8" s="48"/>
      <c r="W8" s="48"/>
      <c r="X8" s="48"/>
      <c r="Y8" s="48"/>
      <c r="Z8" s="48"/>
    </row>
    <row r="9" spans="1:26" ht="14.25">
      <c r="A9" s="49"/>
      <c r="B9" s="49"/>
      <c r="C9" s="49"/>
      <c r="D9" s="49"/>
      <c r="E9" s="49"/>
      <c r="F9" s="49"/>
      <c r="G9" s="49"/>
      <c r="H9" s="49"/>
      <c r="I9" s="49"/>
      <c r="J9" s="49"/>
      <c r="K9" s="49"/>
      <c r="L9" s="49"/>
      <c r="M9" s="52"/>
      <c r="N9" s="52"/>
      <c r="O9" s="53"/>
      <c r="P9" s="48"/>
      <c r="Q9" s="48"/>
      <c r="R9" s="48"/>
      <c r="S9" s="48"/>
      <c r="T9" s="48"/>
      <c r="U9" s="48"/>
      <c r="V9" s="48"/>
      <c r="W9" s="48"/>
      <c r="X9" s="48"/>
      <c r="Y9" s="48"/>
      <c r="Z9" s="48"/>
    </row>
    <row r="10" spans="1:26" ht="17.25">
      <c r="A10" s="50" t="s">
        <v>673</v>
      </c>
      <c r="B10" s="50"/>
      <c r="C10" s="50"/>
      <c r="D10" s="50"/>
      <c r="E10" s="50"/>
      <c r="F10" s="50"/>
      <c r="G10" s="50"/>
      <c r="H10" s="50"/>
      <c r="I10" s="50"/>
      <c r="J10" s="50"/>
      <c r="K10" s="49"/>
      <c r="L10" s="49"/>
      <c r="M10" s="52"/>
      <c r="N10" s="52"/>
      <c r="O10" s="53"/>
      <c r="Q10" s="48"/>
      <c r="R10" s="48"/>
      <c r="S10" s="48"/>
      <c r="T10" s="48"/>
      <c r="Z10" s="48"/>
    </row>
    <row r="11" spans="1:26" ht="15">
      <c r="A11" s="50"/>
      <c r="B11" s="50"/>
      <c r="C11" s="50"/>
      <c r="D11" s="50"/>
      <c r="E11" s="50"/>
      <c r="F11" s="50"/>
      <c r="G11" s="50"/>
      <c r="H11" s="50"/>
      <c r="I11" s="50"/>
      <c r="J11" s="50"/>
      <c r="K11" s="49"/>
      <c r="L11" s="49"/>
      <c r="M11" s="52"/>
      <c r="N11" s="52"/>
      <c r="O11" s="53"/>
      <c r="P11" s="48"/>
      <c r="Q11" s="48"/>
      <c r="R11" s="48"/>
      <c r="S11" s="48"/>
      <c r="T11" s="48"/>
      <c r="U11" s="48"/>
      <c r="V11" s="48"/>
      <c r="W11" s="48"/>
      <c r="X11" s="48"/>
      <c r="Y11" s="48"/>
      <c r="Z11" s="48"/>
    </row>
    <row r="12" spans="1:26" ht="14.25">
      <c r="A12" s="49" t="s">
        <v>674</v>
      </c>
      <c r="B12" s="54">
        <v>1000802816</v>
      </c>
      <c r="C12" s="54"/>
      <c r="D12" s="54"/>
      <c r="E12" s="54"/>
      <c r="F12" s="54"/>
      <c r="G12" s="54"/>
      <c r="H12" s="54"/>
      <c r="I12" s="54"/>
      <c r="J12" s="54"/>
      <c r="K12" s="54">
        <v>2047846868</v>
      </c>
      <c r="L12" s="54">
        <v>2113373891</v>
      </c>
      <c r="M12" s="54">
        <v>2113946342</v>
      </c>
      <c r="N12" s="54"/>
      <c r="O12" s="54">
        <v>2009434786</v>
      </c>
      <c r="P12" s="54">
        <v>2019836905</v>
      </c>
      <c r="Q12" s="54"/>
      <c r="R12" s="54">
        <v>2035455407</v>
      </c>
      <c r="S12" s="54">
        <v>2042267905</v>
      </c>
      <c r="T12" s="54">
        <v>2106652081</v>
      </c>
      <c r="U12" s="55">
        <f>SQRT(T12/P12)-1</f>
        <v>2.1264549572641345E-2</v>
      </c>
      <c r="V12" s="56"/>
      <c r="W12" s="48"/>
      <c r="X12" s="48"/>
      <c r="Y12" s="48"/>
      <c r="Z12" s="48"/>
    </row>
    <row r="13" spans="1:26" ht="16.5">
      <c r="A13" s="49" t="s">
        <v>675</v>
      </c>
      <c r="B13" s="57">
        <v>335925075</v>
      </c>
      <c r="C13" s="57"/>
      <c r="D13" s="57"/>
      <c r="E13" s="57"/>
      <c r="F13" s="57"/>
      <c r="G13" s="57"/>
      <c r="H13" s="57"/>
      <c r="I13" s="57"/>
      <c r="J13" s="57"/>
      <c r="K13" s="57">
        <v>316413436</v>
      </c>
      <c r="L13" s="57">
        <v>280880652</v>
      </c>
      <c r="M13" s="57">
        <v>283056783</v>
      </c>
      <c r="N13" s="57"/>
      <c r="O13" s="57">
        <v>287310921</v>
      </c>
      <c r="P13" s="57">
        <v>301972456</v>
      </c>
      <c r="Q13" s="57"/>
      <c r="R13" s="57">
        <v>306818444</v>
      </c>
      <c r="S13" s="57">
        <v>311235130</v>
      </c>
      <c r="T13" s="57">
        <v>341252929</v>
      </c>
      <c r="U13" s="55">
        <f t="shared" ref="U13:U23" si="0">SQRT(T13/P13)-1</f>
        <v>6.3052047335623085E-2</v>
      </c>
      <c r="W13" s="48"/>
      <c r="X13" s="48"/>
      <c r="Y13" s="48"/>
      <c r="Z13" s="48"/>
    </row>
    <row r="14" spans="1:26" ht="14.25">
      <c r="A14" s="49" t="s">
        <v>676</v>
      </c>
      <c r="B14" s="57">
        <v>343196780</v>
      </c>
      <c r="C14" s="57"/>
      <c r="D14" s="57"/>
      <c r="E14" s="57"/>
      <c r="F14" s="57"/>
      <c r="G14" s="57"/>
      <c r="H14" s="57"/>
      <c r="I14" s="57"/>
      <c r="J14" s="57"/>
      <c r="K14" s="57">
        <v>460416709</v>
      </c>
      <c r="L14" s="57">
        <v>449147701</v>
      </c>
      <c r="M14" s="57">
        <v>447117254</v>
      </c>
      <c r="N14" s="57"/>
      <c r="O14" s="57">
        <v>474881301</v>
      </c>
      <c r="P14" s="57">
        <v>505517224</v>
      </c>
      <c r="Q14" s="57"/>
      <c r="R14" s="57">
        <v>488212410</v>
      </c>
      <c r="S14" s="57">
        <v>506648488</v>
      </c>
      <c r="T14" s="57">
        <v>523937338</v>
      </c>
      <c r="U14" s="55">
        <f t="shared" si="0"/>
        <v>1.805606579130159E-2</v>
      </c>
      <c r="W14" s="48"/>
      <c r="X14" s="48"/>
      <c r="Y14" s="48"/>
      <c r="Z14" s="48"/>
    </row>
    <row r="15" spans="1:26" ht="14.25">
      <c r="A15" s="49" t="s">
        <v>677</v>
      </c>
      <c r="B15" s="57">
        <v>33654184</v>
      </c>
      <c r="C15" s="57"/>
      <c r="D15" s="57"/>
      <c r="E15" s="57"/>
      <c r="F15" s="57"/>
      <c r="G15" s="57"/>
      <c r="H15" s="57"/>
      <c r="I15" s="57"/>
      <c r="J15" s="57"/>
      <c r="K15" s="57">
        <v>24494049</v>
      </c>
      <c r="L15" s="57">
        <v>32575391</v>
      </c>
      <c r="M15" s="57">
        <v>27676152</v>
      </c>
      <c r="N15" s="57"/>
      <c r="O15" s="57">
        <v>27719593</v>
      </c>
      <c r="P15" s="57">
        <v>34267179</v>
      </c>
      <c r="Q15" s="57"/>
      <c r="R15" s="57">
        <v>30152648</v>
      </c>
      <c r="S15" s="57">
        <v>34013055</v>
      </c>
      <c r="T15" s="57">
        <v>34802539</v>
      </c>
      <c r="U15" s="55">
        <f t="shared" si="0"/>
        <v>7.7812821821459099E-3</v>
      </c>
      <c r="V15" s="58"/>
      <c r="W15" s="59"/>
      <c r="X15" s="48"/>
      <c r="Y15" s="48"/>
      <c r="Z15" s="48"/>
    </row>
    <row r="16" spans="1:26" ht="14.25">
      <c r="A16" s="49" t="s">
        <v>678</v>
      </c>
      <c r="B16" s="57">
        <v>7579871</v>
      </c>
      <c r="C16" s="57"/>
      <c r="D16" s="57"/>
      <c r="E16" s="57"/>
      <c r="F16" s="57"/>
      <c r="G16" s="57"/>
      <c r="H16" s="57"/>
      <c r="I16" s="57"/>
      <c r="J16" s="57"/>
      <c r="K16" s="57">
        <v>16444077</v>
      </c>
      <c r="L16" s="57">
        <v>17426083</v>
      </c>
      <c r="M16" s="57">
        <v>16770919</v>
      </c>
      <c r="N16" s="57"/>
      <c r="O16" s="57">
        <v>16772801</v>
      </c>
      <c r="P16" s="57">
        <v>16563245</v>
      </c>
      <c r="Q16" s="57"/>
      <c r="R16" s="57">
        <v>16868801</v>
      </c>
      <c r="S16" s="57">
        <v>16497731</v>
      </c>
      <c r="T16" s="57">
        <v>16579948</v>
      </c>
      <c r="U16" s="55">
        <f t="shared" si="0"/>
        <v>5.0409177484156409E-4</v>
      </c>
      <c r="W16" s="48"/>
      <c r="X16" s="48"/>
      <c r="Y16" s="48"/>
      <c r="Z16" s="48"/>
    </row>
    <row r="17" spans="1:26" ht="14.25">
      <c r="A17" s="49" t="s">
        <v>679</v>
      </c>
      <c r="B17" s="57">
        <v>49580688</v>
      </c>
      <c r="C17" s="57"/>
      <c r="D17" s="57"/>
      <c r="E17" s="57"/>
      <c r="F17" s="57"/>
      <c r="G17" s="57"/>
      <c r="H17" s="57"/>
      <c r="I17" s="57"/>
      <c r="J17" s="57"/>
      <c r="K17" s="57">
        <v>40013890</v>
      </c>
      <c r="L17" s="57">
        <v>14162838</v>
      </c>
      <c r="M17" s="57">
        <v>23696206</v>
      </c>
      <c r="N17" s="57"/>
      <c r="O17" s="57">
        <v>18309869</v>
      </c>
      <c r="P17" s="57">
        <v>18808108</v>
      </c>
      <c r="Q17" s="57"/>
      <c r="R17" s="57">
        <v>16711665</v>
      </c>
      <c r="S17" s="57">
        <v>19618898</v>
      </c>
      <c r="T17" s="57">
        <v>17286968</v>
      </c>
      <c r="U17" s="55">
        <f t="shared" si="0"/>
        <v>-4.1290879279464954E-2</v>
      </c>
      <c r="W17" s="48"/>
      <c r="X17" s="48"/>
      <c r="Y17" s="48"/>
      <c r="Z17" s="48"/>
    </row>
    <row r="18" spans="1:26" ht="14.25">
      <c r="A18" s="49" t="s">
        <v>680</v>
      </c>
      <c r="B18" s="57">
        <v>29572596</v>
      </c>
      <c r="C18" s="57"/>
      <c r="D18" s="57"/>
      <c r="E18" s="57"/>
      <c r="F18" s="57"/>
      <c r="G18" s="57"/>
      <c r="H18" s="57"/>
      <c r="I18" s="57"/>
      <c r="J18" s="57"/>
      <c r="K18" s="57">
        <v>61862075</v>
      </c>
      <c r="L18" s="57">
        <v>62150200</v>
      </c>
      <c r="M18" s="57">
        <v>62871212</v>
      </c>
      <c r="N18" s="57"/>
      <c r="O18" s="57">
        <v>64905308</v>
      </c>
      <c r="P18" s="57">
        <v>64096781</v>
      </c>
      <c r="Q18" s="57"/>
      <c r="R18" s="57">
        <v>64161281</v>
      </c>
      <c r="S18" s="57">
        <v>64161281</v>
      </c>
      <c r="T18" s="57">
        <v>66981067</v>
      </c>
      <c r="U18" s="55">
        <f t="shared" si="0"/>
        <v>2.225188737447592E-2</v>
      </c>
      <c r="W18" s="48"/>
      <c r="X18" s="48"/>
      <c r="Y18" s="48"/>
      <c r="Z18" s="48"/>
    </row>
    <row r="19" spans="1:26" ht="16.5">
      <c r="A19" s="49" t="s">
        <v>681</v>
      </c>
      <c r="B19" s="57">
        <v>146751560</v>
      </c>
      <c r="C19" s="57"/>
      <c r="D19" s="57"/>
      <c r="E19" s="57"/>
      <c r="F19" s="57"/>
      <c r="G19" s="57"/>
      <c r="H19" s="57"/>
      <c r="I19" s="57"/>
      <c r="J19" s="57"/>
      <c r="K19" s="57">
        <v>317125695</v>
      </c>
      <c r="L19" s="57">
        <v>306868199</v>
      </c>
      <c r="M19" s="57">
        <v>304124092</v>
      </c>
      <c r="N19" s="57"/>
      <c r="O19" s="57">
        <v>300756604</v>
      </c>
      <c r="P19" s="57">
        <v>309027234</v>
      </c>
      <c r="Q19" s="57"/>
      <c r="R19" s="57">
        <v>301926375</v>
      </c>
      <c r="S19" s="57">
        <v>306614942</v>
      </c>
      <c r="T19" s="57">
        <v>305581391</v>
      </c>
      <c r="U19" s="55">
        <f t="shared" si="0"/>
        <v>-5.5909356304724156E-3</v>
      </c>
      <c r="W19" s="48"/>
      <c r="X19" s="48"/>
      <c r="Y19" s="48"/>
      <c r="Z19" s="48"/>
    </row>
    <row r="20" spans="1:26" ht="14.25">
      <c r="A20" s="49" t="s">
        <v>682</v>
      </c>
      <c r="B20" s="57">
        <v>34214150</v>
      </c>
      <c r="C20" s="57"/>
      <c r="D20" s="57"/>
      <c r="E20" s="57"/>
      <c r="F20" s="57"/>
      <c r="G20" s="57"/>
      <c r="H20" s="57"/>
      <c r="I20" s="57"/>
      <c r="J20" s="57"/>
      <c r="K20" s="57">
        <v>38598177</v>
      </c>
      <c r="L20" s="57">
        <v>29858546</v>
      </c>
      <c r="M20" s="57">
        <v>29747606</v>
      </c>
      <c r="N20" s="57"/>
      <c r="O20" s="57">
        <v>29747606</v>
      </c>
      <c r="P20" s="57">
        <v>38419114</v>
      </c>
      <c r="Q20" s="57"/>
      <c r="R20" s="57">
        <v>34566131</v>
      </c>
      <c r="S20" s="57">
        <v>34566131</v>
      </c>
      <c r="T20" s="57">
        <v>34270839</v>
      </c>
      <c r="U20" s="55">
        <f t="shared" si="0"/>
        <v>-5.5528851411677183E-2</v>
      </c>
      <c r="W20" s="48"/>
      <c r="X20" s="48"/>
      <c r="Y20" s="48"/>
      <c r="Z20" s="48"/>
    </row>
    <row r="21" spans="1:26" ht="15" thickBot="1">
      <c r="A21" s="49" t="s">
        <v>683</v>
      </c>
      <c r="B21" s="60">
        <v>11081962</v>
      </c>
      <c r="C21" s="60"/>
      <c r="D21" s="60"/>
      <c r="E21" s="60"/>
      <c r="F21" s="60"/>
      <c r="G21" s="60"/>
      <c r="H21" s="60"/>
      <c r="I21" s="60"/>
      <c r="J21" s="60"/>
      <c r="K21" s="60">
        <v>8449508</v>
      </c>
      <c r="L21" s="60">
        <v>7522999</v>
      </c>
      <c r="M21" s="60">
        <v>7659321</v>
      </c>
      <c r="N21" s="60"/>
      <c r="O21" s="60">
        <v>8035781</v>
      </c>
      <c r="P21" s="60">
        <v>12502027</v>
      </c>
      <c r="Q21" s="60"/>
      <c r="R21" s="60">
        <v>12079289</v>
      </c>
      <c r="S21" s="60">
        <v>11399344</v>
      </c>
      <c r="T21" s="60">
        <v>12096329</v>
      </c>
      <c r="U21" s="55">
        <f t="shared" si="0"/>
        <v>-1.6359098966651109E-2</v>
      </c>
      <c r="W21" s="48"/>
      <c r="X21" s="48"/>
      <c r="Y21" s="48"/>
      <c r="Z21" s="48"/>
    </row>
    <row r="22" spans="1:26" ht="14.25">
      <c r="A22" s="49"/>
      <c r="B22" s="61"/>
      <c r="C22" s="61"/>
      <c r="D22" s="61"/>
      <c r="E22" s="61"/>
      <c r="F22" s="61"/>
      <c r="G22" s="61"/>
      <c r="H22" s="61"/>
      <c r="I22" s="61"/>
      <c r="J22" s="61"/>
      <c r="K22" s="61"/>
      <c r="L22" s="61"/>
      <c r="M22" s="62"/>
      <c r="N22" s="62"/>
      <c r="O22" s="53"/>
      <c r="P22" s="53"/>
      <c r="Q22" s="53"/>
      <c r="R22" s="53"/>
      <c r="S22" s="53"/>
      <c r="T22" s="53"/>
      <c r="U22" s="55"/>
      <c r="W22" s="48"/>
      <c r="X22" s="48"/>
      <c r="Y22" s="48"/>
      <c r="Z22" s="48"/>
    </row>
    <row r="23" spans="1:26" ht="15">
      <c r="A23" s="63" t="s">
        <v>684</v>
      </c>
      <c r="B23" s="64">
        <f>SUM(B12:B21)</f>
        <v>1992359682</v>
      </c>
      <c r="C23" s="64"/>
      <c r="D23" s="64"/>
      <c r="E23" s="64"/>
      <c r="F23" s="64"/>
      <c r="G23" s="64"/>
      <c r="H23" s="64"/>
      <c r="I23" s="64"/>
      <c r="J23" s="64"/>
      <c r="K23" s="64">
        <f>SUM(K12:K21)</f>
        <v>3331664484</v>
      </c>
      <c r="L23" s="64">
        <v>3313966500</v>
      </c>
      <c r="M23" s="64">
        <v>3316665887</v>
      </c>
      <c r="N23" s="64"/>
      <c r="O23" s="51">
        <v>3237874570</v>
      </c>
      <c r="P23" s="51">
        <v>3321010273</v>
      </c>
      <c r="Q23" s="51"/>
      <c r="R23" s="51">
        <v>3306952451</v>
      </c>
      <c r="S23" s="51">
        <v>3347022905</v>
      </c>
      <c r="T23" s="51">
        <v>3459441429</v>
      </c>
      <c r="U23" s="55">
        <f t="shared" si="0"/>
        <v>2.062894682152594E-2</v>
      </c>
      <c r="W23" s="48"/>
      <c r="X23" s="48"/>
      <c r="Y23" s="48"/>
      <c r="Z23" s="48"/>
    </row>
    <row r="24" spans="1:26" ht="14.25">
      <c r="A24" s="49"/>
      <c r="B24" s="65"/>
      <c r="C24" s="65"/>
      <c r="D24" s="65"/>
      <c r="E24" s="65"/>
      <c r="F24" s="65"/>
      <c r="G24" s="65"/>
      <c r="H24" s="65"/>
      <c r="I24" s="65"/>
      <c r="J24" s="65"/>
      <c r="K24" s="65"/>
      <c r="L24" s="61"/>
      <c r="M24" s="61"/>
      <c r="N24" s="61"/>
      <c r="O24" s="53"/>
      <c r="Q24" s="48"/>
      <c r="R24" s="48"/>
      <c r="S24" s="48"/>
      <c r="T24" s="48"/>
      <c r="Z24" s="48"/>
    </row>
    <row r="25" spans="1:26" ht="15">
      <c r="A25" s="50" t="s">
        <v>685</v>
      </c>
      <c r="B25" s="50"/>
      <c r="C25" s="50"/>
      <c r="D25" s="50"/>
      <c r="E25" s="50"/>
      <c r="F25" s="50"/>
      <c r="G25" s="50"/>
      <c r="H25" s="50"/>
      <c r="I25" s="50"/>
      <c r="J25" s="50"/>
      <c r="K25" s="48"/>
      <c r="L25" s="48"/>
      <c r="M25" s="52"/>
      <c r="N25" s="52"/>
      <c r="O25" s="66"/>
      <c r="Q25" s="48"/>
      <c r="R25" s="48"/>
      <c r="S25" s="48"/>
      <c r="T25" s="48"/>
      <c r="Z25" s="48"/>
    </row>
    <row r="26" spans="1:26" ht="14.25">
      <c r="A26" s="49" t="s">
        <v>686</v>
      </c>
      <c r="B26" s="49"/>
      <c r="C26" s="49"/>
      <c r="D26" s="49"/>
      <c r="E26" s="49"/>
      <c r="F26" s="49"/>
      <c r="G26" s="49"/>
      <c r="H26" s="49"/>
      <c r="I26" s="49"/>
      <c r="J26" s="49"/>
      <c r="K26" s="67">
        <v>18742740</v>
      </c>
      <c r="L26" s="67">
        <v>0</v>
      </c>
      <c r="M26" s="67">
        <v>0</v>
      </c>
      <c r="N26" s="67"/>
      <c r="O26" s="67">
        <v>0</v>
      </c>
      <c r="P26" s="67"/>
      <c r="Q26" s="67"/>
      <c r="R26" s="67"/>
      <c r="S26" s="67"/>
      <c r="T26" s="67"/>
      <c r="U26" s="55"/>
      <c r="Z26" s="48"/>
    </row>
    <row r="27" spans="1:26" ht="14.25">
      <c r="A27" s="49" t="s">
        <v>687</v>
      </c>
      <c r="B27" s="57">
        <v>1520280</v>
      </c>
      <c r="C27" s="57"/>
      <c r="D27" s="57"/>
      <c r="E27" s="57"/>
      <c r="F27" s="57"/>
      <c r="G27" s="57"/>
      <c r="H27" s="57"/>
      <c r="I27" s="57"/>
      <c r="J27" s="57"/>
      <c r="K27" s="57">
        <v>5204492</v>
      </c>
      <c r="L27" s="57">
        <v>2011708</v>
      </c>
      <c r="M27" s="57">
        <v>2011708</v>
      </c>
      <c r="N27" s="57"/>
      <c r="O27" s="57">
        <v>2729399</v>
      </c>
      <c r="P27" s="57">
        <v>2729399</v>
      </c>
      <c r="Q27" s="57"/>
      <c r="R27" s="57">
        <v>6901043</v>
      </c>
      <c r="S27" s="57">
        <v>6901043</v>
      </c>
      <c r="T27" s="57">
        <v>4270457</v>
      </c>
      <c r="U27" s="55"/>
      <c r="V27" s="48"/>
      <c r="W27" s="48"/>
      <c r="X27" s="48"/>
      <c r="Y27" s="48"/>
      <c r="Z27" s="48"/>
    </row>
    <row r="28" spans="1:26" ht="14.25">
      <c r="A28" s="49" t="s">
        <v>688</v>
      </c>
      <c r="B28" s="49"/>
      <c r="C28" s="49"/>
      <c r="D28" s="49"/>
      <c r="E28" s="49"/>
      <c r="F28" s="49"/>
      <c r="G28" s="49"/>
      <c r="H28" s="49"/>
      <c r="I28" s="49"/>
      <c r="J28" s="49"/>
      <c r="K28" s="57">
        <v>0</v>
      </c>
      <c r="L28" s="57">
        <v>0</v>
      </c>
      <c r="M28" s="57">
        <v>0</v>
      </c>
      <c r="N28" s="57"/>
      <c r="O28" s="57">
        <v>0</v>
      </c>
      <c r="P28" s="57">
        <v>1329839</v>
      </c>
      <c r="Q28" s="57"/>
      <c r="R28" s="57">
        <v>0</v>
      </c>
      <c r="S28" s="57">
        <v>0</v>
      </c>
      <c r="T28" s="57">
        <v>0</v>
      </c>
      <c r="U28" s="55"/>
      <c r="V28" s="48"/>
      <c r="W28" s="48"/>
      <c r="X28" s="48"/>
      <c r="Y28" s="48"/>
      <c r="Z28" s="48"/>
    </row>
    <row r="29" spans="1:26" ht="14.25">
      <c r="A29" s="49" t="s">
        <v>689</v>
      </c>
      <c r="B29" s="49"/>
      <c r="C29" s="49"/>
      <c r="D29" s="49"/>
      <c r="E29" s="49"/>
      <c r="F29" s="49"/>
      <c r="G29" s="49"/>
      <c r="H29" s="49"/>
      <c r="I29" s="49"/>
      <c r="J29" s="49"/>
      <c r="K29" s="57">
        <v>1000000</v>
      </c>
      <c r="L29" s="57">
        <v>0</v>
      </c>
      <c r="M29" s="57">
        <v>0</v>
      </c>
      <c r="N29" s="57"/>
      <c r="O29" s="57">
        <v>0</v>
      </c>
      <c r="P29" s="57"/>
      <c r="Q29" s="57"/>
      <c r="R29" s="57"/>
      <c r="S29" s="57"/>
      <c r="T29" s="57"/>
      <c r="U29" s="55"/>
      <c r="Z29" s="48"/>
    </row>
    <row r="30" spans="1:26" ht="14.25">
      <c r="A30" s="49" t="s">
        <v>690</v>
      </c>
      <c r="B30" s="49"/>
      <c r="C30" s="49"/>
      <c r="D30" s="49"/>
      <c r="E30" s="49"/>
      <c r="F30" s="49"/>
      <c r="G30" s="49"/>
      <c r="H30" s="49"/>
      <c r="I30" s="49"/>
      <c r="J30" s="49"/>
      <c r="K30" s="57">
        <v>1912794</v>
      </c>
      <c r="L30" s="57">
        <v>0</v>
      </c>
      <c r="M30" s="57">
        <v>0</v>
      </c>
      <c r="N30" s="57"/>
      <c r="O30" s="57">
        <v>0</v>
      </c>
      <c r="P30" s="57"/>
      <c r="Q30" s="57"/>
      <c r="R30" s="57"/>
      <c r="S30" s="57"/>
      <c r="T30" s="57"/>
      <c r="U30" s="55"/>
      <c r="Z30" s="48"/>
    </row>
    <row r="31" spans="1:26" ht="14.25">
      <c r="A31" s="49" t="s">
        <v>691</v>
      </c>
      <c r="B31" s="49"/>
      <c r="C31" s="49"/>
      <c r="D31" s="49"/>
      <c r="E31" s="49"/>
      <c r="F31" s="49"/>
      <c r="G31" s="49"/>
      <c r="H31" s="49"/>
      <c r="I31" s="49"/>
      <c r="J31" s="49"/>
      <c r="K31" s="57">
        <v>7567924</v>
      </c>
      <c r="L31" s="57">
        <v>0</v>
      </c>
      <c r="M31" s="57">
        <v>0</v>
      </c>
      <c r="N31" s="57"/>
      <c r="O31" s="57">
        <v>0</v>
      </c>
      <c r="P31" s="57"/>
      <c r="Q31" s="57"/>
      <c r="R31" s="57"/>
      <c r="S31" s="57"/>
      <c r="T31" s="57"/>
      <c r="U31" s="55"/>
      <c r="V31" s="48"/>
      <c r="W31" s="48"/>
      <c r="X31" s="48"/>
      <c r="Y31" s="48"/>
      <c r="Z31" s="48"/>
    </row>
    <row r="32" spans="1:26" ht="14.25">
      <c r="A32" s="49" t="s">
        <v>692</v>
      </c>
      <c r="B32" s="49"/>
      <c r="C32" s="49"/>
      <c r="D32" s="49"/>
      <c r="E32" s="49"/>
      <c r="F32" s="49"/>
      <c r="G32" s="49"/>
      <c r="H32" s="49"/>
      <c r="I32" s="49"/>
      <c r="J32" s="49"/>
      <c r="K32" s="57">
        <v>12626</v>
      </c>
      <c r="L32" s="57">
        <v>0</v>
      </c>
      <c r="M32" s="57">
        <v>0</v>
      </c>
      <c r="N32" s="57"/>
      <c r="O32" s="57">
        <v>0</v>
      </c>
      <c r="P32" s="57"/>
      <c r="Q32" s="57"/>
      <c r="R32" s="57"/>
      <c r="S32" s="57"/>
      <c r="T32" s="57"/>
      <c r="U32" s="55"/>
      <c r="V32" s="48"/>
      <c r="W32" s="48"/>
      <c r="X32" s="48"/>
      <c r="Y32" s="48"/>
      <c r="Z32" s="48"/>
    </row>
    <row r="33" spans="1:26" ht="14.25">
      <c r="A33" s="49" t="s">
        <v>693</v>
      </c>
      <c r="B33" s="49"/>
      <c r="C33" s="49"/>
      <c r="D33" s="49"/>
      <c r="E33" s="49"/>
      <c r="F33" s="49"/>
      <c r="G33" s="49"/>
      <c r="H33" s="49"/>
      <c r="I33" s="49"/>
      <c r="J33" s="49"/>
      <c r="K33" s="57">
        <v>2500000</v>
      </c>
      <c r="L33" s="57">
        <v>0</v>
      </c>
      <c r="M33" s="57">
        <v>500000</v>
      </c>
      <c r="N33" s="57"/>
      <c r="O33" s="57">
        <v>0</v>
      </c>
      <c r="P33" s="57"/>
      <c r="Q33" s="57"/>
      <c r="R33" s="57"/>
      <c r="S33" s="57"/>
      <c r="T33" s="57"/>
      <c r="U33" s="55"/>
      <c r="V33" s="48"/>
      <c r="W33" s="48"/>
      <c r="X33" s="48"/>
      <c r="Y33" s="48"/>
      <c r="Z33" s="48"/>
    </row>
    <row r="34" spans="1:26" ht="14.25">
      <c r="A34" s="49" t="s">
        <v>694</v>
      </c>
      <c r="B34" s="49"/>
      <c r="C34" s="49"/>
      <c r="D34" s="49"/>
      <c r="E34" s="49"/>
      <c r="F34" s="49"/>
      <c r="G34" s="49"/>
      <c r="H34" s="49"/>
      <c r="I34" s="49"/>
      <c r="J34" s="49"/>
      <c r="K34" s="57">
        <v>4194059</v>
      </c>
      <c r="L34" s="57">
        <v>3000000</v>
      </c>
      <c r="M34" s="57">
        <v>3000000</v>
      </c>
      <c r="N34" s="57"/>
      <c r="O34" s="57">
        <v>0</v>
      </c>
      <c r="P34" s="57"/>
      <c r="Q34" s="57"/>
      <c r="R34" s="57"/>
      <c r="S34" s="57"/>
      <c r="T34" s="57"/>
      <c r="U34" s="55"/>
      <c r="V34" s="48"/>
      <c r="W34" s="48"/>
      <c r="X34" s="48"/>
      <c r="Y34" s="48"/>
      <c r="Z34" s="48"/>
    </row>
    <row r="35" spans="1:26" ht="14.25">
      <c r="A35" s="49" t="s">
        <v>695</v>
      </c>
      <c r="B35" s="49"/>
      <c r="C35" s="49"/>
      <c r="D35" s="49"/>
      <c r="E35" s="49"/>
      <c r="F35" s="49"/>
      <c r="G35" s="49"/>
      <c r="H35" s="49"/>
      <c r="I35" s="49"/>
      <c r="J35" s="49"/>
      <c r="K35" s="57">
        <v>3750000</v>
      </c>
      <c r="L35" s="57">
        <v>2000000</v>
      </c>
      <c r="M35" s="57">
        <v>2000000</v>
      </c>
      <c r="N35" s="57"/>
      <c r="O35" s="57">
        <v>4000000</v>
      </c>
      <c r="P35" s="57">
        <v>4000000</v>
      </c>
      <c r="Q35" s="57"/>
      <c r="R35" s="57">
        <v>0</v>
      </c>
      <c r="S35" s="57">
        <v>0</v>
      </c>
      <c r="T35" s="57">
        <v>0</v>
      </c>
      <c r="U35" s="55"/>
      <c r="V35" s="48"/>
      <c r="W35" s="48"/>
      <c r="X35" s="48"/>
      <c r="Y35" s="48"/>
      <c r="Z35" s="48"/>
    </row>
    <row r="36" spans="1:26" ht="15" thickBot="1">
      <c r="A36" s="49" t="s">
        <v>696</v>
      </c>
      <c r="B36" s="60"/>
      <c r="C36" s="60"/>
      <c r="D36" s="60"/>
      <c r="E36" s="60"/>
      <c r="F36" s="60"/>
      <c r="G36" s="60"/>
      <c r="H36" s="60"/>
      <c r="I36" s="60"/>
      <c r="J36" s="60"/>
      <c r="K36" s="60">
        <v>100000</v>
      </c>
      <c r="L36" s="60">
        <v>4610443</v>
      </c>
      <c r="M36" s="60">
        <v>4610443</v>
      </c>
      <c r="N36" s="60"/>
      <c r="O36" s="60">
        <v>0</v>
      </c>
      <c r="P36" s="60"/>
      <c r="Q36" s="60"/>
      <c r="R36" s="60"/>
      <c r="S36" s="60"/>
      <c r="T36" s="60"/>
      <c r="U36" s="55"/>
      <c r="Z36" s="48"/>
    </row>
    <row r="37" spans="1:26" ht="14.25">
      <c r="A37" s="49"/>
      <c r="B37" s="49"/>
      <c r="C37" s="49"/>
      <c r="D37" s="49"/>
      <c r="E37" s="49"/>
      <c r="F37" s="49"/>
      <c r="G37" s="49"/>
      <c r="H37" s="49"/>
      <c r="I37" s="49"/>
      <c r="J37" s="49"/>
      <c r="K37" s="49"/>
      <c r="L37" s="49"/>
      <c r="M37" s="49"/>
      <c r="N37" s="49"/>
      <c r="O37" s="54"/>
      <c r="P37" s="54"/>
      <c r="Q37" s="54"/>
      <c r="R37" s="54"/>
      <c r="S37" s="54"/>
      <c r="T37" s="54"/>
      <c r="U37" s="55"/>
      <c r="V37" s="48"/>
      <c r="W37" s="48"/>
      <c r="X37" s="48"/>
      <c r="Y37" s="48"/>
      <c r="Z37" s="48"/>
    </row>
    <row r="38" spans="1:26" ht="15">
      <c r="A38" s="63" t="s">
        <v>697</v>
      </c>
      <c r="B38" s="64">
        <f>SUM(B26:B36)</f>
        <v>1520280</v>
      </c>
      <c r="C38" s="64"/>
      <c r="D38" s="64"/>
      <c r="E38" s="64"/>
      <c r="F38" s="64"/>
      <c r="G38" s="64"/>
      <c r="H38" s="64"/>
      <c r="I38" s="64"/>
      <c r="J38" s="64"/>
      <c r="K38" s="64">
        <f>SUM(K26:K36)</f>
        <v>44984635</v>
      </c>
      <c r="L38" s="64">
        <v>11622151</v>
      </c>
      <c r="M38" s="64">
        <v>12122151</v>
      </c>
      <c r="N38" s="64"/>
      <c r="O38" s="51">
        <v>6729399</v>
      </c>
      <c r="P38" s="51">
        <v>8059238</v>
      </c>
      <c r="Q38" s="51"/>
      <c r="R38" s="51">
        <v>6901043</v>
      </c>
      <c r="S38" s="51">
        <v>6901043</v>
      </c>
      <c r="T38" s="51">
        <v>4270457</v>
      </c>
      <c r="U38" s="55">
        <f t="shared" ref="U38:U40" si="1">SQRT(T38/P38)-1</f>
        <v>-0.27206904834815737</v>
      </c>
      <c r="V38" s="48"/>
      <c r="W38" s="48"/>
      <c r="X38" s="48"/>
      <c r="Y38" s="48"/>
      <c r="Z38" s="48"/>
    </row>
    <row r="39" spans="1:26" ht="14.25">
      <c r="A39" s="49"/>
      <c r="B39" s="49"/>
      <c r="C39" s="49"/>
      <c r="D39" s="49"/>
      <c r="E39" s="49"/>
      <c r="F39" s="49"/>
      <c r="G39" s="49"/>
      <c r="H39" s="49"/>
      <c r="I39" s="49"/>
      <c r="J39" s="49"/>
      <c r="K39" s="53"/>
      <c r="L39" s="68"/>
      <c r="M39" s="68"/>
      <c r="N39" s="68"/>
      <c r="O39" s="66"/>
      <c r="P39" s="66"/>
      <c r="Q39" s="66"/>
      <c r="R39" s="66"/>
      <c r="S39" s="66"/>
      <c r="T39" s="66"/>
      <c r="Z39" s="48"/>
    </row>
    <row r="40" spans="1:26" ht="15.75" thickBot="1">
      <c r="A40" s="69" t="s">
        <v>698</v>
      </c>
      <c r="B40" s="70">
        <f>B8+B23+B38</f>
        <v>2089025701</v>
      </c>
      <c r="C40" s="70"/>
      <c r="D40" s="70"/>
      <c r="E40" s="70"/>
      <c r="F40" s="70"/>
      <c r="G40" s="70"/>
      <c r="H40" s="70"/>
      <c r="I40" s="70"/>
      <c r="J40" s="70"/>
      <c r="K40" s="70">
        <f>K8+K23+K38</f>
        <v>3538041753</v>
      </c>
      <c r="L40" s="70">
        <v>3397035924</v>
      </c>
      <c r="M40" s="70">
        <v>3514173585</v>
      </c>
      <c r="N40" s="70"/>
      <c r="O40" s="71">
        <v>3381651251</v>
      </c>
      <c r="P40" s="71">
        <v>3569346410</v>
      </c>
      <c r="Q40" s="71"/>
      <c r="R40" s="71">
        <v>3445028972</v>
      </c>
      <c r="S40" s="71">
        <v>3590159909</v>
      </c>
      <c r="T40" s="71">
        <v>3591775545</v>
      </c>
      <c r="U40" s="55">
        <f t="shared" si="1"/>
        <v>3.1369902961879692E-3</v>
      </c>
      <c r="V40" s="48"/>
      <c r="W40" s="48"/>
      <c r="X40" s="48"/>
      <c r="Y40" s="48"/>
      <c r="Z40" s="48"/>
    </row>
    <row r="41" spans="1:26" ht="14.25">
      <c r="A41" s="49"/>
      <c r="B41" s="49"/>
      <c r="C41" s="49"/>
      <c r="D41" s="49"/>
      <c r="E41" s="49"/>
      <c r="F41" s="49"/>
      <c r="G41" s="49"/>
      <c r="H41" s="49"/>
      <c r="I41" s="49"/>
      <c r="J41" s="49"/>
      <c r="K41" s="68"/>
      <c r="L41" s="68"/>
      <c r="M41" s="68"/>
      <c r="N41" s="68"/>
      <c r="O41" s="66"/>
      <c r="P41" s="66"/>
      <c r="Q41" s="66"/>
      <c r="R41" s="66"/>
      <c r="S41" s="66"/>
      <c r="T41" s="66"/>
      <c r="U41" s="48"/>
      <c r="V41" s="48"/>
      <c r="W41" s="48"/>
      <c r="X41" s="48"/>
      <c r="Y41" s="48"/>
      <c r="Z41" s="48"/>
    </row>
    <row r="42" spans="1:26" ht="17.25">
      <c r="A42" s="50" t="s">
        <v>699</v>
      </c>
      <c r="B42" s="50"/>
      <c r="C42" s="50"/>
      <c r="D42" s="50"/>
      <c r="E42" s="50"/>
      <c r="F42" s="50"/>
      <c r="G42" s="50"/>
      <c r="H42" s="50"/>
      <c r="I42" s="50"/>
      <c r="J42" s="50"/>
      <c r="K42" s="68"/>
      <c r="L42" s="68"/>
      <c r="M42" s="68"/>
      <c r="N42" s="68"/>
      <c r="O42" s="66"/>
      <c r="P42" s="66"/>
      <c r="Q42" s="66"/>
      <c r="R42" s="66"/>
      <c r="S42" s="66"/>
      <c r="T42" s="66"/>
      <c r="Z42" s="48"/>
    </row>
    <row r="43" spans="1:26" ht="14.25">
      <c r="A43" s="49" t="s">
        <v>700</v>
      </c>
      <c r="B43" s="61">
        <v>418024883</v>
      </c>
      <c r="C43" s="61"/>
      <c r="D43" s="61"/>
      <c r="E43" s="61"/>
      <c r="F43" s="61"/>
      <c r="G43" s="61"/>
      <c r="H43" s="61"/>
      <c r="I43" s="61"/>
      <c r="J43" s="61"/>
      <c r="K43" s="54">
        <v>694708499</v>
      </c>
      <c r="L43" s="54">
        <v>698492046</v>
      </c>
      <c r="M43" s="54">
        <v>699345934</v>
      </c>
      <c r="N43" s="54"/>
      <c r="O43" s="54">
        <v>659757053</v>
      </c>
      <c r="P43" s="54">
        <v>660757111</v>
      </c>
      <c r="Q43" s="54"/>
      <c r="R43" s="54">
        <v>672679006</v>
      </c>
      <c r="S43" s="54">
        <v>682870528</v>
      </c>
      <c r="T43" s="54">
        <v>701982719</v>
      </c>
      <c r="U43" s="55">
        <f t="shared" ref="U43:U49" si="2">SQRT(T43/P43)-1</f>
        <v>3.0723760667604294E-2</v>
      </c>
      <c r="V43" s="48"/>
      <c r="W43" s="48"/>
      <c r="X43" s="48"/>
      <c r="Y43" s="48"/>
      <c r="Z43" s="48"/>
    </row>
    <row r="44" spans="1:26" ht="14.25">
      <c r="A44" s="49" t="s">
        <v>701</v>
      </c>
      <c r="B44" s="61">
        <v>269152984</v>
      </c>
      <c r="C44" s="61"/>
      <c r="D44" s="61"/>
      <c r="E44" s="61"/>
      <c r="F44" s="61"/>
      <c r="G44" s="61"/>
      <c r="H44" s="61"/>
      <c r="I44" s="61"/>
      <c r="J44" s="61"/>
      <c r="K44" s="57">
        <v>367356399</v>
      </c>
      <c r="L44" s="57">
        <v>342761017</v>
      </c>
      <c r="M44" s="57">
        <v>392595742</v>
      </c>
      <c r="N44" s="57"/>
      <c r="O44" s="57">
        <v>336427019</v>
      </c>
      <c r="P44" s="57">
        <v>331749713</v>
      </c>
      <c r="Q44" s="57"/>
      <c r="R44" s="57">
        <v>345473612</v>
      </c>
      <c r="S44" s="57">
        <v>393505611</v>
      </c>
      <c r="T44" s="57">
        <v>349038740</v>
      </c>
      <c r="U44" s="55">
        <f t="shared" si="2"/>
        <v>2.5726411162290352E-2</v>
      </c>
      <c r="V44" s="48"/>
      <c r="W44" s="48"/>
      <c r="X44" s="48"/>
      <c r="Y44" s="48"/>
      <c r="Z44" s="48"/>
    </row>
    <row r="45" spans="1:26" ht="14.25">
      <c r="A45" s="49" t="s">
        <v>702</v>
      </c>
      <c r="B45" s="61">
        <v>-28180913</v>
      </c>
      <c r="C45" s="61"/>
      <c r="D45" s="61"/>
      <c r="E45" s="61"/>
      <c r="F45" s="61"/>
      <c r="G45" s="61"/>
      <c r="H45" s="61"/>
      <c r="I45" s="61"/>
      <c r="J45" s="61"/>
      <c r="K45" s="57">
        <v>-53928981</v>
      </c>
      <c r="L45" s="57">
        <v>-49581746</v>
      </c>
      <c r="M45" s="57">
        <v>-50330162</v>
      </c>
      <c r="N45" s="57"/>
      <c r="O45" s="57">
        <v>-45283240</v>
      </c>
      <c r="P45" s="57">
        <v>-40377359</v>
      </c>
      <c r="Q45" s="57"/>
      <c r="R45" s="57">
        <v>0</v>
      </c>
      <c r="S45" s="57">
        <v>0</v>
      </c>
      <c r="T45" s="57">
        <v>0</v>
      </c>
      <c r="U45" s="55"/>
      <c r="V45" s="48"/>
      <c r="W45" s="48"/>
      <c r="X45" s="48"/>
      <c r="Y45" s="48"/>
      <c r="Z45" s="48"/>
    </row>
    <row r="46" spans="1:26" ht="14.25">
      <c r="A46" s="49" t="s">
        <v>703</v>
      </c>
      <c r="B46" s="61">
        <v>7555249</v>
      </c>
      <c r="C46" s="61"/>
      <c r="D46" s="61"/>
      <c r="E46" s="61"/>
      <c r="F46" s="61"/>
      <c r="G46" s="61"/>
      <c r="H46" s="61"/>
      <c r="I46" s="61"/>
      <c r="J46" s="61"/>
      <c r="K46" s="57">
        <v>1544185</v>
      </c>
      <c r="L46" s="57">
        <v>430675</v>
      </c>
      <c r="M46" s="57">
        <v>702413</v>
      </c>
      <c r="N46" s="57"/>
      <c r="O46" s="57">
        <v>0</v>
      </c>
      <c r="P46" s="57">
        <v>2243064</v>
      </c>
      <c r="Q46" s="57"/>
      <c r="R46" s="57">
        <v>0</v>
      </c>
      <c r="S46" s="57">
        <v>978206</v>
      </c>
      <c r="T46" s="57">
        <v>0</v>
      </c>
      <c r="U46" s="55"/>
      <c r="V46" s="48"/>
      <c r="W46" s="48"/>
      <c r="X46" s="48"/>
      <c r="Y46" s="48"/>
      <c r="Z46" s="48"/>
    </row>
    <row r="47" spans="1:26" ht="15" thickBot="1">
      <c r="A47" s="49" t="s">
        <v>704</v>
      </c>
      <c r="B47" s="61">
        <v>95170709</v>
      </c>
      <c r="C47" s="61"/>
      <c r="D47" s="61"/>
      <c r="E47" s="61"/>
      <c r="F47" s="61"/>
      <c r="G47" s="61"/>
      <c r="H47" s="61"/>
      <c r="I47" s="61"/>
      <c r="J47" s="61"/>
      <c r="K47" s="60">
        <v>199304869</v>
      </c>
      <c r="L47" s="60">
        <v>216886165</v>
      </c>
      <c r="M47" s="60">
        <v>236913072</v>
      </c>
      <c r="N47" s="60"/>
      <c r="O47" s="60">
        <v>233626678</v>
      </c>
      <c r="P47" s="60">
        <v>233953137</v>
      </c>
      <c r="Q47" s="60"/>
      <c r="R47" s="60">
        <v>262890861</v>
      </c>
      <c r="S47" s="60">
        <v>266037207</v>
      </c>
      <c r="T47" s="60">
        <v>282704352</v>
      </c>
      <c r="U47" s="55">
        <f t="shared" si="2"/>
        <v>9.9263506987729455E-2</v>
      </c>
      <c r="V47" s="48"/>
      <c r="W47" s="48"/>
      <c r="X47" s="48"/>
      <c r="Y47" s="48"/>
      <c r="Z47" s="48"/>
    </row>
    <row r="48" spans="1:26" ht="14.25">
      <c r="A48" s="49"/>
      <c r="B48" s="49"/>
      <c r="C48" s="49"/>
      <c r="D48" s="49"/>
      <c r="E48" s="49"/>
      <c r="F48" s="49"/>
      <c r="G48" s="49"/>
      <c r="H48" s="49"/>
      <c r="I48" s="49"/>
      <c r="J48" s="49"/>
      <c r="K48" s="49"/>
      <c r="L48" s="49"/>
      <c r="M48" s="49"/>
      <c r="N48" s="49"/>
      <c r="O48" s="65"/>
      <c r="P48" s="65"/>
      <c r="Q48" s="65"/>
      <c r="R48" s="65"/>
      <c r="S48" s="65"/>
      <c r="T48" s="65"/>
      <c r="U48" s="55"/>
      <c r="V48" s="48"/>
      <c r="W48" s="48"/>
      <c r="X48" s="48"/>
      <c r="Y48" s="48"/>
      <c r="Z48" s="48"/>
    </row>
    <row r="49" spans="1:26" ht="15">
      <c r="A49" s="63" t="s">
        <v>705</v>
      </c>
      <c r="B49" s="64">
        <f>SUM(B43:B47)</f>
        <v>761722912</v>
      </c>
      <c r="C49" s="64"/>
      <c r="D49" s="64"/>
      <c r="E49" s="64"/>
      <c r="F49" s="64"/>
      <c r="G49" s="64"/>
      <c r="H49" s="64"/>
      <c r="I49" s="64"/>
      <c r="J49" s="64"/>
      <c r="K49" s="64">
        <f>SUM(K43:K47)</f>
        <v>1208984971</v>
      </c>
      <c r="L49" s="64">
        <v>1208988157</v>
      </c>
      <c r="M49" s="51">
        <v>1279226999</v>
      </c>
      <c r="N49" s="51"/>
      <c r="O49" s="51">
        <v>1184527510</v>
      </c>
      <c r="P49" s="51">
        <v>1188325666</v>
      </c>
      <c r="Q49" s="51"/>
      <c r="R49" s="51">
        <v>1281043479</v>
      </c>
      <c r="S49" s="51">
        <v>1343391552</v>
      </c>
      <c r="T49" s="51">
        <v>1333725811</v>
      </c>
      <c r="U49" s="55">
        <f t="shared" si="2"/>
        <v>5.9413589078168183E-2</v>
      </c>
      <c r="V49" s="48"/>
      <c r="W49" s="48"/>
      <c r="X49" s="48"/>
      <c r="Y49" s="48"/>
      <c r="Z49" s="48"/>
    </row>
    <row r="50" spans="1:26" ht="15">
      <c r="A50" s="72"/>
      <c r="B50" s="72"/>
      <c r="C50" s="72"/>
      <c r="D50" s="72"/>
      <c r="E50" s="72"/>
      <c r="F50" s="72"/>
      <c r="G50" s="72"/>
      <c r="H50" s="72"/>
      <c r="I50" s="72"/>
      <c r="J50" s="72"/>
      <c r="K50" s="73"/>
      <c r="L50" s="73"/>
      <c r="M50" s="74"/>
      <c r="N50" s="74"/>
      <c r="O50" s="73"/>
      <c r="P50" s="73"/>
      <c r="Q50" s="48"/>
      <c r="R50" s="48"/>
      <c r="S50" s="48"/>
      <c r="T50" s="48"/>
      <c r="U50" s="48"/>
      <c r="V50" s="48"/>
      <c r="W50" s="48"/>
      <c r="X50" s="48"/>
      <c r="Y50" s="48"/>
      <c r="Z50" s="48"/>
    </row>
    <row r="51" spans="1:26" ht="15">
      <c r="A51" s="75" t="s">
        <v>706</v>
      </c>
      <c r="B51" s="75"/>
      <c r="C51" s="75"/>
      <c r="D51" s="75"/>
      <c r="E51" s="75"/>
      <c r="F51" s="75"/>
      <c r="G51" s="75"/>
      <c r="H51" s="75"/>
      <c r="I51" s="75"/>
      <c r="J51" s="75"/>
      <c r="K51" s="68"/>
      <c r="L51" s="68"/>
      <c r="M51" s="68"/>
      <c r="N51" s="68"/>
      <c r="O51" s="53"/>
      <c r="P51" s="53"/>
      <c r="Q51" s="48"/>
      <c r="R51" s="48"/>
      <c r="S51" s="48"/>
      <c r="T51" s="48"/>
      <c r="Z51" s="48"/>
    </row>
    <row r="52" spans="1:26" ht="14.25">
      <c r="A52" s="48" t="s">
        <v>686</v>
      </c>
      <c r="B52" s="57">
        <v>17963684</v>
      </c>
      <c r="C52" s="57"/>
      <c r="D52" s="57"/>
      <c r="E52" s="57"/>
      <c r="F52" s="57"/>
      <c r="G52" s="57"/>
      <c r="H52" s="57"/>
      <c r="I52" s="57"/>
      <c r="J52" s="57"/>
      <c r="K52" s="54">
        <v>0</v>
      </c>
      <c r="L52" s="54">
        <v>0</v>
      </c>
      <c r="M52" s="54">
        <v>16213768</v>
      </c>
      <c r="N52" s="54"/>
      <c r="O52" s="54">
        <v>0</v>
      </c>
      <c r="P52" s="54"/>
      <c r="Q52" s="48"/>
      <c r="R52" s="48"/>
      <c r="S52" s="48"/>
      <c r="T52" s="48"/>
    </row>
    <row r="53" spans="1:26" ht="17.25">
      <c r="A53" s="50" t="s">
        <v>707</v>
      </c>
      <c r="B53" s="57">
        <v>897412605</v>
      </c>
      <c r="C53" s="57"/>
      <c r="D53" s="57"/>
      <c r="E53" s="57"/>
      <c r="F53" s="57"/>
      <c r="G53" s="57"/>
      <c r="H53" s="57"/>
      <c r="I53" s="57"/>
      <c r="J53" s="57"/>
      <c r="K53" s="57">
        <v>1626600722</v>
      </c>
      <c r="L53" s="57">
        <v>1626600722</v>
      </c>
      <c r="M53" s="57">
        <v>1626600722</v>
      </c>
      <c r="N53" s="57"/>
      <c r="O53" s="57">
        <v>1610334722</v>
      </c>
      <c r="P53" s="57">
        <v>1611590477</v>
      </c>
      <c r="Q53" s="48"/>
      <c r="R53" s="48">
        <v>1610834722</v>
      </c>
      <c r="S53" s="48">
        <v>1610834722</v>
      </c>
      <c r="T53" s="48">
        <v>1683322285</v>
      </c>
      <c r="U53" s="55">
        <f t="shared" ref="U53:U91" si="3">SQRT(T53/P53)-1</f>
        <v>2.2012694537657751E-2</v>
      </c>
      <c r="V53" s="55">
        <f>(P53/B53)^(1/11)-1</f>
        <v>5.4665586216680939E-2</v>
      </c>
      <c r="W53" s="76">
        <f>T53/T91</f>
        <v>0.47803341521735987</v>
      </c>
      <c r="Z53" s="48"/>
    </row>
    <row r="54" spans="1:26" ht="14.25">
      <c r="A54" s="49" t="s">
        <v>708</v>
      </c>
      <c r="B54" s="57">
        <v>18776920</v>
      </c>
      <c r="C54" s="57"/>
      <c r="D54" s="57"/>
      <c r="E54" s="57"/>
      <c r="F54" s="57"/>
      <c r="G54" s="57"/>
      <c r="H54" s="57"/>
      <c r="I54" s="57"/>
      <c r="J54" s="57"/>
      <c r="K54" s="57">
        <v>33377083</v>
      </c>
      <c r="L54" s="57">
        <v>23812367</v>
      </c>
      <c r="M54" s="57">
        <v>21562367</v>
      </c>
      <c r="N54" s="57"/>
      <c r="O54" s="57">
        <v>28932198</v>
      </c>
      <c r="P54" s="57">
        <v>31992047</v>
      </c>
      <c r="Q54" s="48"/>
      <c r="R54" s="48">
        <v>34455482</v>
      </c>
      <c r="S54" s="48">
        <v>34455482</v>
      </c>
      <c r="T54" s="48">
        <v>36547739</v>
      </c>
      <c r="U54" s="55">
        <f t="shared" si="3"/>
        <v>6.8831495625192085E-2</v>
      </c>
      <c r="Z54" s="48"/>
    </row>
    <row r="55" spans="1:26" ht="14.25">
      <c r="A55" s="49" t="s">
        <v>709</v>
      </c>
      <c r="B55" s="57">
        <v>0</v>
      </c>
      <c r="C55" s="57"/>
      <c r="D55" s="57"/>
      <c r="E55" s="57"/>
      <c r="F55" s="57"/>
      <c r="G55" s="57"/>
      <c r="H55" s="57"/>
      <c r="I55" s="57"/>
      <c r="J55" s="57"/>
      <c r="K55" s="57">
        <v>989833</v>
      </c>
      <c r="L55" s="57">
        <v>2962420</v>
      </c>
      <c r="M55" s="57">
        <v>2962420</v>
      </c>
      <c r="N55" s="57"/>
      <c r="O55" s="57">
        <v>2914001</v>
      </c>
      <c r="P55" s="57">
        <v>2914001</v>
      </c>
      <c r="Q55" s="48"/>
      <c r="R55" s="48">
        <v>4250852</v>
      </c>
      <c r="S55" s="48">
        <v>4250852</v>
      </c>
      <c r="T55" s="48">
        <v>4627729</v>
      </c>
      <c r="U55" s="55">
        <f t="shared" si="3"/>
        <v>0.26019894332873394</v>
      </c>
      <c r="Z55" s="48"/>
    </row>
    <row r="56" spans="1:26" ht="14.25">
      <c r="A56" s="49" t="s">
        <v>710</v>
      </c>
      <c r="B56" s="57">
        <v>1010061</v>
      </c>
      <c r="C56" s="57"/>
      <c r="D56" s="57"/>
      <c r="E56" s="57"/>
      <c r="F56" s="57"/>
      <c r="G56" s="57"/>
      <c r="H56" s="57"/>
      <c r="I56" s="57"/>
      <c r="J56" s="57"/>
      <c r="K56" s="57">
        <v>4083125</v>
      </c>
      <c r="L56" s="57">
        <v>4252824</v>
      </c>
      <c r="M56" s="57">
        <v>4252824</v>
      </c>
      <c r="N56" s="57"/>
      <c r="O56" s="57">
        <v>3913560</v>
      </c>
      <c r="P56" s="57">
        <v>2961489</v>
      </c>
      <c r="Q56" s="48"/>
      <c r="R56" s="48">
        <v>0</v>
      </c>
      <c r="S56" s="48">
        <v>0</v>
      </c>
      <c r="T56" s="48">
        <v>0</v>
      </c>
      <c r="U56" s="55">
        <f t="shared" si="3"/>
        <v>-1</v>
      </c>
      <c r="Z56" s="48"/>
    </row>
    <row r="57" spans="1:26" ht="14.25">
      <c r="A57" s="49" t="s">
        <v>711</v>
      </c>
      <c r="B57" s="57">
        <v>15838243</v>
      </c>
      <c r="C57" s="57"/>
      <c r="D57" s="57"/>
      <c r="E57" s="57"/>
      <c r="F57" s="57"/>
      <c r="G57" s="57"/>
      <c r="H57" s="57"/>
      <c r="I57" s="57"/>
      <c r="J57" s="57"/>
      <c r="K57" s="57">
        <v>17021805</v>
      </c>
      <c r="L57" s="57">
        <v>7380258</v>
      </c>
      <c r="M57" s="57">
        <v>13430258</v>
      </c>
      <c r="N57" s="57"/>
      <c r="O57" s="57">
        <v>3225349</v>
      </c>
      <c r="P57" s="57">
        <v>19025349</v>
      </c>
      <c r="Q57" s="48"/>
      <c r="R57" s="48">
        <v>5281579</v>
      </c>
      <c r="S57" s="48">
        <v>16181579</v>
      </c>
      <c r="T57" s="48">
        <v>5281579</v>
      </c>
      <c r="U57" s="55">
        <f t="shared" si="3"/>
        <v>-0.47311531630949077</v>
      </c>
      <c r="Z57" s="48"/>
    </row>
    <row r="58" spans="1:26" ht="14.25">
      <c r="A58" s="49" t="s">
        <v>712</v>
      </c>
      <c r="B58" s="57">
        <v>58679618</v>
      </c>
      <c r="C58" s="57"/>
      <c r="D58" s="57"/>
      <c r="E58" s="57"/>
      <c r="F58" s="57"/>
      <c r="G58" s="57"/>
      <c r="H58" s="57"/>
      <c r="I58" s="57"/>
      <c r="J58" s="57"/>
      <c r="K58" s="57">
        <v>101430831</v>
      </c>
      <c r="L58" s="57">
        <v>97519271</v>
      </c>
      <c r="M58" s="57">
        <v>97399899</v>
      </c>
      <c r="N58" s="57"/>
      <c r="O58" s="57">
        <v>91993809</v>
      </c>
      <c r="P58" s="57">
        <v>93127107</v>
      </c>
      <c r="Q58" s="48"/>
      <c r="R58" s="48">
        <v>95725326</v>
      </c>
      <c r="S58" s="48">
        <v>96895306</v>
      </c>
      <c r="T58" s="48">
        <v>99161218</v>
      </c>
      <c r="U58" s="55">
        <f t="shared" si="3"/>
        <v>3.1888732768148076E-2</v>
      </c>
      <c r="Z58" s="48"/>
    </row>
    <row r="59" spans="1:26" ht="14.25">
      <c r="A59" s="49" t="s">
        <v>713</v>
      </c>
      <c r="B59" s="57">
        <v>1500000</v>
      </c>
      <c r="C59" s="57"/>
      <c r="D59" s="57"/>
      <c r="E59" s="57"/>
      <c r="F59" s="57"/>
      <c r="G59" s="57"/>
      <c r="H59" s="57"/>
      <c r="I59" s="57"/>
      <c r="J59" s="57"/>
      <c r="K59" s="57"/>
      <c r="L59" s="57"/>
      <c r="M59" s="57"/>
      <c r="N59" s="57"/>
      <c r="O59" s="57"/>
      <c r="P59" s="57"/>
      <c r="Q59" s="48"/>
      <c r="R59" s="48"/>
      <c r="S59" s="48"/>
      <c r="T59" s="48"/>
      <c r="U59" s="55"/>
      <c r="Z59" s="48"/>
    </row>
    <row r="60" spans="1:26" ht="14.25">
      <c r="A60" s="49" t="s">
        <v>714</v>
      </c>
      <c r="K60" s="57">
        <v>1559549</v>
      </c>
      <c r="L60" s="57">
        <v>0</v>
      </c>
      <c r="M60" s="57">
        <v>1722908</v>
      </c>
      <c r="N60" s="57"/>
      <c r="O60" s="57">
        <v>0</v>
      </c>
      <c r="P60" s="57">
        <v>1745506</v>
      </c>
      <c r="Q60" s="48"/>
      <c r="R60" s="48">
        <v>0</v>
      </c>
      <c r="S60" s="48">
        <v>0</v>
      </c>
      <c r="T60" s="48">
        <v>0</v>
      </c>
      <c r="U60" s="55">
        <f t="shared" si="3"/>
        <v>-1</v>
      </c>
      <c r="Z60" s="48"/>
    </row>
    <row r="61" spans="1:26" ht="14.25">
      <c r="A61" s="49" t="s">
        <v>715</v>
      </c>
      <c r="K61" s="57">
        <v>27046</v>
      </c>
      <c r="L61" s="57">
        <v>0</v>
      </c>
      <c r="M61" s="57">
        <v>0</v>
      </c>
      <c r="N61" s="57"/>
      <c r="O61" s="57">
        <v>0</v>
      </c>
      <c r="P61" s="57">
        <v>0</v>
      </c>
      <c r="Q61" s="48"/>
      <c r="R61" s="48">
        <v>0</v>
      </c>
      <c r="S61" s="48">
        <v>0</v>
      </c>
      <c r="T61" s="48">
        <v>171958</v>
      </c>
      <c r="U61" s="55"/>
      <c r="Z61" s="48"/>
    </row>
    <row r="62" spans="1:26" ht="14.25">
      <c r="A62" s="49" t="s">
        <v>716</v>
      </c>
      <c r="B62" s="57">
        <v>5146285</v>
      </c>
      <c r="C62" s="57"/>
      <c r="D62" s="57"/>
      <c r="E62" s="57"/>
      <c r="F62" s="57"/>
      <c r="G62" s="57"/>
      <c r="H62" s="57"/>
      <c r="I62" s="57"/>
      <c r="J62" s="57"/>
      <c r="K62" s="57">
        <v>8970687</v>
      </c>
      <c r="L62" s="57">
        <v>8970687</v>
      </c>
      <c r="M62" s="57">
        <v>8970687</v>
      </c>
      <c r="N62" s="57"/>
      <c r="O62" s="57">
        <v>8970687</v>
      </c>
      <c r="P62" s="57">
        <v>8970687</v>
      </c>
      <c r="Q62" s="48"/>
      <c r="R62" s="48">
        <v>8970687</v>
      </c>
      <c r="S62" s="48">
        <v>8970687</v>
      </c>
      <c r="T62" s="48">
        <v>9419221</v>
      </c>
      <c r="U62" s="55">
        <f t="shared" si="3"/>
        <v>2.4695057558118627E-2</v>
      </c>
      <c r="Z62" s="48"/>
    </row>
    <row r="63" spans="1:26" ht="14.25">
      <c r="A63" s="49" t="s">
        <v>717</v>
      </c>
      <c r="B63" s="57">
        <v>0</v>
      </c>
      <c r="C63" s="57"/>
      <c r="D63" s="57"/>
      <c r="E63" s="57"/>
      <c r="F63" s="57"/>
      <c r="G63" s="57"/>
      <c r="H63" s="57"/>
      <c r="I63" s="57"/>
      <c r="J63" s="57"/>
      <c r="K63" s="57">
        <v>13823053</v>
      </c>
      <c r="L63" s="57">
        <v>12935440</v>
      </c>
      <c r="M63" s="57">
        <v>12935440</v>
      </c>
      <c r="N63" s="57"/>
      <c r="O63" s="57">
        <v>12038305</v>
      </c>
      <c r="P63" s="57">
        <v>12038305</v>
      </c>
      <c r="Q63" s="48"/>
      <c r="R63" s="48">
        <v>12162942</v>
      </c>
      <c r="S63" s="48">
        <v>12412942</v>
      </c>
      <c r="T63" s="48">
        <v>15573588</v>
      </c>
      <c r="U63" s="55">
        <f t="shared" si="3"/>
        <v>0.13739592893280239</v>
      </c>
      <c r="Z63" s="48"/>
    </row>
    <row r="64" spans="1:26" ht="14.25">
      <c r="A64" s="49" t="s">
        <v>718</v>
      </c>
      <c r="B64" s="57">
        <v>0</v>
      </c>
      <c r="C64" s="57"/>
      <c r="D64" s="57"/>
      <c r="E64" s="57"/>
      <c r="F64" s="57"/>
      <c r="G64" s="57"/>
      <c r="H64" s="57"/>
      <c r="I64" s="57"/>
      <c r="J64" s="57"/>
      <c r="K64" s="57">
        <v>10605659</v>
      </c>
      <c r="L64" s="57">
        <v>10623062</v>
      </c>
      <c r="M64" s="57">
        <v>10623062</v>
      </c>
      <c r="N64" s="57"/>
      <c r="O64" s="57">
        <v>14058303</v>
      </c>
      <c r="P64" s="57">
        <v>14058303</v>
      </c>
      <c r="Q64" s="48"/>
      <c r="R64" s="48">
        <v>14058303</v>
      </c>
      <c r="S64" s="48">
        <v>14376992</v>
      </c>
      <c r="T64" s="48">
        <v>14664865</v>
      </c>
      <c r="U64" s="55">
        <f t="shared" si="3"/>
        <v>2.134527702315081E-2</v>
      </c>
      <c r="Z64" s="48"/>
    </row>
    <row r="65" spans="1:26" ht="14.25">
      <c r="A65" s="49" t="s">
        <v>719</v>
      </c>
      <c r="B65" s="57"/>
      <c r="C65" s="57"/>
      <c r="D65" s="57"/>
      <c r="E65" s="57"/>
      <c r="F65" s="57"/>
      <c r="G65" s="57"/>
      <c r="H65" s="57"/>
      <c r="I65" s="57"/>
      <c r="J65" s="57"/>
      <c r="K65" s="57">
        <v>0</v>
      </c>
      <c r="L65" s="57">
        <v>0</v>
      </c>
      <c r="M65" s="57">
        <v>362967</v>
      </c>
      <c r="N65" s="57"/>
      <c r="O65" s="57">
        <v>0</v>
      </c>
      <c r="P65" s="57">
        <v>0</v>
      </c>
      <c r="Q65" s="48"/>
      <c r="R65" s="48">
        <v>0</v>
      </c>
      <c r="S65" s="48">
        <v>0</v>
      </c>
      <c r="T65" s="48">
        <v>0</v>
      </c>
      <c r="U65" s="55"/>
    </row>
    <row r="66" spans="1:26" ht="14.25">
      <c r="A66" s="49" t="s">
        <v>720</v>
      </c>
      <c r="B66" s="57">
        <v>1332125</v>
      </c>
      <c r="C66" s="57"/>
      <c r="D66" s="57"/>
      <c r="E66" s="57"/>
      <c r="F66" s="57"/>
      <c r="G66" s="57"/>
      <c r="H66" s="57"/>
      <c r="I66" s="57"/>
      <c r="J66" s="57"/>
      <c r="K66" s="57">
        <v>1491723</v>
      </c>
      <c r="L66" s="57">
        <v>2033225</v>
      </c>
      <c r="M66" s="57">
        <v>2033225</v>
      </c>
      <c r="N66" s="57"/>
      <c r="O66" s="57">
        <v>1989225</v>
      </c>
      <c r="P66" s="57">
        <v>1989225</v>
      </c>
      <c r="Q66" s="48"/>
      <c r="R66" s="48">
        <v>1989225</v>
      </c>
      <c r="S66" s="48">
        <v>2004183</v>
      </c>
      <c r="T66" s="48">
        <v>2030905</v>
      </c>
      <c r="U66" s="55">
        <f t="shared" si="3"/>
        <v>1.0422131418706737E-2</v>
      </c>
      <c r="Z66" s="48"/>
    </row>
    <row r="67" spans="1:26" ht="14.25">
      <c r="A67" t="s">
        <v>721</v>
      </c>
      <c r="B67" s="57">
        <v>0</v>
      </c>
      <c r="C67" s="57"/>
      <c r="D67" s="57"/>
      <c r="E67" s="57"/>
      <c r="F67" s="57"/>
      <c r="G67" s="57"/>
      <c r="H67" s="57"/>
      <c r="I67" s="57"/>
      <c r="J67" s="57"/>
      <c r="K67" s="57"/>
      <c r="L67" s="57"/>
      <c r="M67" s="57"/>
      <c r="N67" s="57"/>
      <c r="O67" s="57"/>
      <c r="P67" s="57">
        <v>0</v>
      </c>
      <c r="Q67" s="48"/>
      <c r="R67" s="48">
        <v>0</v>
      </c>
      <c r="S67" s="48">
        <v>284190</v>
      </c>
      <c r="T67" s="48">
        <v>0</v>
      </c>
      <c r="U67" s="55"/>
      <c r="Z67" s="48"/>
    </row>
    <row r="68" spans="1:26" ht="14.25">
      <c r="A68" t="s">
        <v>689</v>
      </c>
      <c r="K68" s="57"/>
      <c r="L68" s="57"/>
      <c r="M68" s="57"/>
      <c r="N68" s="57"/>
      <c r="O68" s="57"/>
      <c r="P68" s="57"/>
      <c r="Q68" s="48"/>
      <c r="R68" s="48"/>
      <c r="S68" s="48"/>
      <c r="T68" s="48"/>
      <c r="U68" s="55"/>
      <c r="Z68" s="48"/>
    </row>
    <row r="69" spans="1:26" ht="14.25">
      <c r="A69" s="49" t="s">
        <v>722</v>
      </c>
      <c r="B69" s="57">
        <v>94612350</v>
      </c>
      <c r="C69" s="57"/>
      <c r="D69" s="57"/>
      <c r="E69" s="57"/>
      <c r="F69" s="57"/>
      <c r="G69" s="57"/>
      <c r="H69" s="57"/>
      <c r="I69" s="57"/>
      <c r="J69" s="57"/>
      <c r="K69" s="57">
        <v>113167674</v>
      </c>
      <c r="L69" s="57">
        <v>110931895</v>
      </c>
      <c r="M69" s="57">
        <v>110931895</v>
      </c>
      <c r="N69" s="57"/>
      <c r="O69" s="57">
        <v>121874490</v>
      </c>
      <c r="P69" s="57">
        <v>121660143</v>
      </c>
      <c r="Q69" s="48"/>
      <c r="R69" s="48">
        <v>119373864</v>
      </c>
      <c r="S69" s="48">
        <v>119373864</v>
      </c>
      <c r="T69" s="48">
        <v>120035364</v>
      </c>
      <c r="U69" s="55">
        <f t="shared" si="3"/>
        <v>-6.6999768613523747E-3</v>
      </c>
      <c r="Z69" s="48"/>
    </row>
    <row r="70" spans="1:26" ht="15">
      <c r="A70" s="50" t="s">
        <v>723</v>
      </c>
      <c r="B70" s="57">
        <v>0</v>
      </c>
      <c r="C70" s="57"/>
      <c r="D70" s="57"/>
      <c r="E70" s="57"/>
      <c r="F70" s="57"/>
      <c r="G70" s="57"/>
      <c r="H70" s="57"/>
      <c r="I70" s="57"/>
      <c r="J70" s="57"/>
      <c r="K70" s="57">
        <v>154633175</v>
      </c>
      <c r="L70" s="57">
        <v>163767929</v>
      </c>
      <c r="M70" s="57">
        <v>163767929</v>
      </c>
      <c r="N70" s="57"/>
      <c r="O70" s="57">
        <v>160709026</v>
      </c>
      <c r="P70" s="57">
        <v>160208882</v>
      </c>
      <c r="Q70" s="48"/>
      <c r="R70" s="48">
        <v>163470564</v>
      </c>
      <c r="S70" s="48">
        <v>163470564</v>
      </c>
      <c r="T70" s="48">
        <v>164757064</v>
      </c>
      <c r="U70" s="55">
        <f t="shared" si="3"/>
        <v>1.4095200268423147E-2</v>
      </c>
      <c r="Z70" s="48"/>
    </row>
    <row r="71" spans="1:26" ht="14.25">
      <c r="A71" s="49" t="s">
        <v>724</v>
      </c>
      <c r="B71" s="57">
        <v>89459914</v>
      </c>
      <c r="C71" s="57"/>
      <c r="D71" s="57"/>
      <c r="E71" s="57"/>
      <c r="F71" s="57"/>
      <c r="G71" s="57"/>
      <c r="H71" s="57"/>
      <c r="I71" s="57"/>
      <c r="J71" s="57"/>
      <c r="K71" s="57"/>
      <c r="L71" s="57"/>
      <c r="M71" s="57"/>
      <c r="N71" s="57"/>
      <c r="O71" s="57"/>
      <c r="P71" s="57"/>
      <c r="Q71" s="48"/>
      <c r="R71" s="48"/>
      <c r="S71" s="48"/>
      <c r="T71" s="48"/>
      <c r="U71" s="55"/>
      <c r="Z71" s="48"/>
    </row>
    <row r="72" spans="1:26" ht="14.25">
      <c r="A72" s="49" t="s">
        <v>690</v>
      </c>
      <c r="B72" s="57">
        <v>2300000</v>
      </c>
      <c r="C72" s="57"/>
      <c r="D72" s="57"/>
      <c r="E72" s="57"/>
      <c r="F72" s="57"/>
      <c r="G72" s="57"/>
      <c r="H72" s="57"/>
      <c r="I72" s="57"/>
      <c r="J72" s="57"/>
      <c r="K72" s="57"/>
      <c r="L72" s="57"/>
      <c r="M72" s="57"/>
      <c r="N72" s="57"/>
      <c r="O72" s="57"/>
      <c r="P72" s="57"/>
      <c r="Q72" s="48"/>
      <c r="R72" s="48"/>
      <c r="S72" s="48"/>
      <c r="T72" s="48"/>
      <c r="U72" s="55"/>
      <c r="Z72" s="48"/>
    </row>
    <row r="73" spans="1:26" ht="14.25">
      <c r="A73" s="49" t="s">
        <v>691</v>
      </c>
      <c r="B73" s="57">
        <v>11193438</v>
      </c>
      <c r="C73" s="57"/>
      <c r="D73" s="57"/>
      <c r="E73" s="57"/>
      <c r="F73" s="57"/>
      <c r="G73" s="57"/>
      <c r="H73" s="57"/>
      <c r="I73" s="57"/>
      <c r="J73" s="57"/>
      <c r="K73" s="57">
        <v>13487601</v>
      </c>
      <c r="L73" s="57">
        <v>12109784</v>
      </c>
      <c r="M73" s="57">
        <v>12109784</v>
      </c>
      <c r="N73" s="57"/>
      <c r="O73" s="57">
        <v>11537154</v>
      </c>
      <c r="P73" s="57">
        <v>12392861</v>
      </c>
      <c r="Q73" s="48"/>
      <c r="R73" s="48">
        <v>14919369</v>
      </c>
      <c r="S73" s="48">
        <v>17919369</v>
      </c>
      <c r="T73" s="48">
        <v>15137806</v>
      </c>
      <c r="U73" s="55">
        <f t="shared" si="3"/>
        <v>0.10521222039019906</v>
      </c>
      <c r="Z73" s="48"/>
    </row>
    <row r="74" spans="1:26" ht="14.25">
      <c r="A74" t="s">
        <v>725</v>
      </c>
      <c r="B74" s="57">
        <v>1167400</v>
      </c>
      <c r="C74" s="57"/>
      <c r="D74" s="57"/>
      <c r="E74" s="57"/>
      <c r="F74" s="57"/>
      <c r="G74" s="57"/>
      <c r="H74" s="57"/>
      <c r="I74" s="57"/>
      <c r="J74" s="57"/>
      <c r="K74" s="57"/>
      <c r="L74" s="57"/>
      <c r="M74" s="57"/>
      <c r="N74" s="57"/>
      <c r="O74" s="57"/>
      <c r="P74" s="57">
        <v>0</v>
      </c>
      <c r="Q74" s="48"/>
      <c r="R74" s="48">
        <v>0</v>
      </c>
      <c r="S74" s="48">
        <v>250000</v>
      </c>
      <c r="T74" s="48">
        <v>0</v>
      </c>
      <c r="U74" s="55"/>
      <c r="Z74" s="48"/>
    </row>
    <row r="75" spans="1:26" ht="14.25">
      <c r="A75" t="s">
        <v>726</v>
      </c>
      <c r="B75" s="57">
        <v>1100000</v>
      </c>
      <c r="C75" s="57"/>
      <c r="D75" s="57"/>
      <c r="E75" s="57"/>
      <c r="F75" s="57"/>
      <c r="G75" s="57"/>
      <c r="H75" s="57"/>
      <c r="I75" s="57"/>
      <c r="J75" s="57"/>
      <c r="K75" s="57"/>
      <c r="L75" s="57"/>
      <c r="M75" s="57"/>
      <c r="N75" s="57"/>
      <c r="O75" s="57"/>
      <c r="P75" s="57">
        <v>0</v>
      </c>
      <c r="Q75" s="48"/>
      <c r="R75" s="48">
        <v>100000</v>
      </c>
      <c r="S75" s="48">
        <v>100000</v>
      </c>
      <c r="T75" s="48">
        <v>300000</v>
      </c>
      <c r="U75" s="55"/>
      <c r="Z75" s="48"/>
    </row>
    <row r="76" spans="1:26" ht="14.25">
      <c r="A76" s="48" t="s">
        <v>727</v>
      </c>
      <c r="B76" s="57">
        <v>2963000</v>
      </c>
      <c r="C76" s="57"/>
      <c r="D76" s="57"/>
      <c r="E76" s="57"/>
      <c r="F76" s="57"/>
      <c r="G76" s="57"/>
      <c r="H76" s="57"/>
      <c r="I76" s="57"/>
      <c r="J76" s="57"/>
      <c r="K76" s="57"/>
      <c r="L76" s="57"/>
      <c r="M76" s="57"/>
      <c r="N76" s="57"/>
      <c r="O76" s="57"/>
      <c r="P76" s="57"/>
      <c r="Q76" s="48"/>
      <c r="R76" s="48"/>
      <c r="S76" s="48"/>
      <c r="T76" s="48"/>
      <c r="U76" s="55"/>
      <c r="Z76" s="48"/>
    </row>
    <row r="77" spans="1:26" ht="14.25">
      <c r="A77" s="49" t="s">
        <v>728</v>
      </c>
      <c r="B77" s="57">
        <v>7045830</v>
      </c>
      <c r="C77" s="57"/>
      <c r="D77" s="57"/>
      <c r="E77" s="57"/>
      <c r="F77" s="57"/>
      <c r="G77" s="57"/>
      <c r="H77" s="57"/>
      <c r="I77" s="57"/>
      <c r="J77" s="57"/>
      <c r="K77" s="57">
        <v>7509851</v>
      </c>
      <c r="L77" s="57">
        <v>7409851</v>
      </c>
      <c r="M77" s="57">
        <v>7409851</v>
      </c>
      <c r="N77" s="57"/>
      <c r="O77" s="57">
        <v>7409851</v>
      </c>
      <c r="P77" s="57">
        <v>7409851</v>
      </c>
      <c r="Q77" s="48"/>
      <c r="R77" s="48">
        <v>11298296</v>
      </c>
      <c r="S77" s="48">
        <v>11298296</v>
      </c>
      <c r="T77" s="48">
        <v>11298296</v>
      </c>
      <c r="U77" s="55">
        <f t="shared" si="3"/>
        <v>0.23481454569123783</v>
      </c>
      <c r="Z77" s="48"/>
    </row>
    <row r="78" spans="1:26" ht="14.25">
      <c r="A78" s="49" t="s">
        <v>693</v>
      </c>
      <c r="B78" s="57">
        <v>4087000</v>
      </c>
      <c r="C78" s="57"/>
      <c r="D78" s="57"/>
      <c r="E78" s="57"/>
      <c r="F78" s="57"/>
      <c r="G78" s="57"/>
      <c r="H78" s="57"/>
      <c r="I78" s="57"/>
      <c r="J78" s="57"/>
      <c r="K78" s="57"/>
      <c r="L78" s="57"/>
      <c r="M78" s="57"/>
      <c r="N78" s="57"/>
      <c r="O78" s="57"/>
      <c r="P78" s="57"/>
      <c r="Q78" s="48"/>
      <c r="R78" s="48"/>
      <c r="S78" s="48"/>
      <c r="T78" s="48"/>
      <c r="U78" s="55"/>
      <c r="Z78" s="48"/>
    </row>
    <row r="79" spans="1:26" ht="14.25">
      <c r="A79" s="49" t="s">
        <v>694</v>
      </c>
      <c r="K79" s="57">
        <v>800000</v>
      </c>
      <c r="L79" s="57">
        <v>800000</v>
      </c>
      <c r="M79" s="57">
        <v>800000</v>
      </c>
      <c r="N79" s="57"/>
      <c r="O79" s="57">
        <v>0</v>
      </c>
      <c r="P79" s="57">
        <v>0</v>
      </c>
      <c r="Q79" s="48"/>
      <c r="R79" s="48">
        <v>242595</v>
      </c>
      <c r="S79" s="48">
        <v>242595</v>
      </c>
      <c r="T79" s="48">
        <v>0</v>
      </c>
      <c r="U79" s="55"/>
      <c r="Z79" s="48"/>
    </row>
    <row r="80" spans="1:26" ht="14.25">
      <c r="A80" s="49" t="s">
        <v>729</v>
      </c>
      <c r="B80" s="57">
        <v>50000</v>
      </c>
      <c r="C80" s="57"/>
      <c r="D80" s="57"/>
      <c r="E80" s="57"/>
      <c r="F80" s="57"/>
      <c r="G80" s="57"/>
      <c r="H80" s="57"/>
      <c r="I80" s="57"/>
      <c r="J80" s="57"/>
      <c r="K80" s="57"/>
      <c r="L80" s="57"/>
      <c r="M80" s="57"/>
      <c r="N80" s="57"/>
      <c r="O80" s="57"/>
      <c r="P80" s="57"/>
      <c r="Q80" s="48"/>
      <c r="R80" s="48"/>
      <c r="S80" s="48"/>
      <c r="T80" s="48"/>
      <c r="U80" s="55"/>
      <c r="Z80" s="48"/>
    </row>
    <row r="81" spans="1:26" ht="14.25">
      <c r="A81" s="49" t="s">
        <v>730</v>
      </c>
      <c r="B81" s="57"/>
      <c r="C81" s="57"/>
      <c r="D81" s="57"/>
      <c r="E81" s="57"/>
      <c r="F81" s="57"/>
      <c r="G81" s="57"/>
      <c r="H81" s="57"/>
      <c r="I81" s="57"/>
      <c r="J81" s="57"/>
      <c r="K81" s="57">
        <v>6924321</v>
      </c>
      <c r="L81" s="57">
        <v>2470000</v>
      </c>
      <c r="M81" s="57">
        <v>7470000</v>
      </c>
      <c r="N81" s="57"/>
      <c r="O81" s="57">
        <v>3000000</v>
      </c>
      <c r="P81" s="57">
        <v>3000000</v>
      </c>
      <c r="Q81" s="48"/>
      <c r="R81" s="48">
        <v>0</v>
      </c>
      <c r="S81" s="48">
        <v>0</v>
      </c>
      <c r="T81" s="48">
        <v>0</v>
      </c>
      <c r="U81" s="55">
        <f t="shared" si="3"/>
        <v>-1</v>
      </c>
      <c r="Z81" s="48"/>
    </row>
    <row r="82" spans="1:26" ht="14.25">
      <c r="A82" s="49" t="s">
        <v>731</v>
      </c>
      <c r="B82" s="57">
        <v>500000</v>
      </c>
      <c r="C82" s="57"/>
      <c r="D82" s="57"/>
      <c r="E82" s="57"/>
      <c r="F82" s="57"/>
      <c r="G82" s="57"/>
      <c r="H82" s="57"/>
      <c r="I82" s="57"/>
      <c r="J82" s="57"/>
      <c r="K82" s="57">
        <v>695000</v>
      </c>
      <c r="L82" s="57">
        <v>695000</v>
      </c>
      <c r="M82" s="57">
        <v>515000</v>
      </c>
      <c r="N82" s="57"/>
      <c r="O82" s="57">
        <v>515000</v>
      </c>
      <c r="P82" s="57">
        <v>515000</v>
      </c>
      <c r="Q82" s="48"/>
      <c r="R82" s="48">
        <v>515000</v>
      </c>
      <c r="S82" s="48">
        <v>515000</v>
      </c>
      <c r="T82" s="48">
        <v>515000</v>
      </c>
      <c r="U82" s="55">
        <f t="shared" si="3"/>
        <v>0</v>
      </c>
      <c r="Z82" s="48"/>
    </row>
    <row r="83" spans="1:26" ht="14.25">
      <c r="A83" s="49" t="s">
        <v>732</v>
      </c>
      <c r="B83" s="57">
        <v>1479425</v>
      </c>
      <c r="C83" s="57"/>
      <c r="D83" s="57"/>
      <c r="E83" s="57"/>
      <c r="F83" s="57"/>
      <c r="G83" s="57"/>
      <c r="H83" s="57"/>
      <c r="I83" s="57"/>
      <c r="J83" s="57"/>
      <c r="K83" s="57"/>
      <c r="L83" s="57"/>
      <c r="M83" s="57"/>
      <c r="N83" s="57"/>
      <c r="O83" s="57"/>
      <c r="P83" s="57"/>
      <c r="Q83" s="48"/>
      <c r="R83" s="48"/>
      <c r="S83" s="48"/>
      <c r="T83" s="48"/>
      <c r="U83" s="55"/>
      <c r="Z83" s="48"/>
    </row>
    <row r="84" spans="1:26" ht="14.25">
      <c r="A84" s="49" t="s">
        <v>733</v>
      </c>
      <c r="K84" s="57">
        <v>19572497</v>
      </c>
      <c r="L84" s="57">
        <v>13866251</v>
      </c>
      <c r="M84" s="57">
        <v>13866251</v>
      </c>
      <c r="N84" s="57"/>
      <c r="O84" s="57">
        <v>13866251</v>
      </c>
      <c r="P84" s="57">
        <v>22887317</v>
      </c>
      <c r="Q84" s="48"/>
      <c r="R84" s="48">
        <v>21017317</v>
      </c>
      <c r="S84" s="48">
        <v>27054366</v>
      </c>
      <c r="T84" s="48">
        <v>21017317</v>
      </c>
      <c r="U84" s="55">
        <f t="shared" si="3"/>
        <v>-4.1722712453512334E-2</v>
      </c>
      <c r="Z84" s="48"/>
    </row>
    <row r="85" spans="1:26" ht="14.25">
      <c r="A85" s="49" t="s">
        <v>695</v>
      </c>
      <c r="B85" s="57">
        <v>5200000</v>
      </c>
      <c r="C85" s="57"/>
      <c r="D85" s="57"/>
      <c r="E85" s="57"/>
      <c r="F85" s="57"/>
      <c r="G85" s="57"/>
      <c r="H85" s="57"/>
      <c r="I85" s="57"/>
      <c r="J85" s="57"/>
      <c r="K85" s="57">
        <v>4000000</v>
      </c>
      <c r="L85" s="57">
        <v>0</v>
      </c>
      <c r="M85" s="57">
        <v>0</v>
      </c>
      <c r="N85" s="57"/>
      <c r="O85" s="57">
        <v>0</v>
      </c>
      <c r="P85" s="57">
        <v>0</v>
      </c>
      <c r="Q85" s="48"/>
      <c r="R85" s="48">
        <v>0</v>
      </c>
      <c r="S85" s="48">
        <v>0</v>
      </c>
      <c r="T85" s="48">
        <v>0</v>
      </c>
      <c r="U85" s="55"/>
    </row>
    <row r="86" spans="1:26" ht="14.25">
      <c r="A86" s="49" t="s">
        <v>734</v>
      </c>
      <c r="K86" s="77">
        <v>2900000</v>
      </c>
      <c r="L86" s="77">
        <v>2398233</v>
      </c>
      <c r="M86" s="77">
        <v>2398233</v>
      </c>
      <c r="N86" s="77"/>
      <c r="O86" s="77">
        <v>2398233</v>
      </c>
      <c r="P86" s="57">
        <v>2398233</v>
      </c>
      <c r="Q86" s="48"/>
      <c r="R86" s="48">
        <v>2398233</v>
      </c>
      <c r="S86" s="48">
        <v>2398233</v>
      </c>
      <c r="T86" s="48">
        <v>2398233</v>
      </c>
      <c r="U86" s="55">
        <f t="shared" si="3"/>
        <v>0</v>
      </c>
      <c r="Z86" s="48"/>
    </row>
    <row r="87" spans="1:26" ht="15" thickBot="1">
      <c r="A87" s="49" t="s">
        <v>735</v>
      </c>
      <c r="B87" s="60"/>
      <c r="C87" s="60"/>
      <c r="D87" s="60"/>
      <c r="E87" s="60"/>
      <c r="F87" s="60"/>
      <c r="G87" s="60"/>
      <c r="H87" s="60"/>
      <c r="I87" s="60"/>
      <c r="J87" s="60"/>
      <c r="K87" s="60">
        <v>0</v>
      </c>
      <c r="L87" s="60">
        <v>9900000</v>
      </c>
      <c r="M87" s="60">
        <v>9900000</v>
      </c>
      <c r="N87" s="60"/>
      <c r="O87" s="60">
        <v>9900000</v>
      </c>
      <c r="P87" s="57">
        <v>13900000</v>
      </c>
      <c r="Q87" s="48"/>
      <c r="R87" s="48">
        <v>20000000</v>
      </c>
      <c r="S87" s="48">
        <v>20000000</v>
      </c>
      <c r="T87" s="48">
        <v>28000000</v>
      </c>
      <c r="U87" s="55">
        <f t="shared" si="3"/>
        <v>0.41929154482390718</v>
      </c>
      <c r="Z87" s="48"/>
    </row>
    <row r="88" spans="1:26" ht="15">
      <c r="A88" s="75"/>
      <c r="K88" s="65"/>
      <c r="L88" s="49"/>
      <c r="M88" s="49"/>
      <c r="N88" s="49"/>
      <c r="O88" s="65"/>
      <c r="P88" s="57"/>
      <c r="Q88" s="48"/>
      <c r="R88" s="48"/>
      <c r="S88" s="48"/>
      <c r="T88" s="48"/>
      <c r="U88" s="55"/>
    </row>
    <row r="89" spans="1:26" ht="15">
      <c r="A89" s="63" t="s">
        <v>736</v>
      </c>
      <c r="B89" s="64">
        <f>SUM(B52:B87)</f>
        <v>1238817898</v>
      </c>
      <c r="C89" s="64"/>
      <c r="D89" s="64"/>
      <c r="E89" s="64"/>
      <c r="F89" s="64"/>
      <c r="G89" s="64"/>
      <c r="H89" s="64"/>
      <c r="I89" s="64"/>
      <c r="J89" s="64"/>
      <c r="K89" s="64">
        <f>SUM(K52:K87)</f>
        <v>2143671235</v>
      </c>
      <c r="L89" s="64">
        <v>2121439219</v>
      </c>
      <c r="M89" s="64">
        <v>2148239490</v>
      </c>
      <c r="N89" s="64"/>
      <c r="O89" s="51">
        <v>2109580164</v>
      </c>
      <c r="P89" s="78">
        <v>2144784783</v>
      </c>
      <c r="Q89" s="51"/>
      <c r="R89" s="79">
        <v>2141064356</v>
      </c>
      <c r="S89" s="79">
        <v>2163289222</v>
      </c>
      <c r="T89" s="79">
        <v>2234260167</v>
      </c>
      <c r="U89" s="55">
        <f t="shared" si="3"/>
        <v>2.0645703191950693E-2</v>
      </c>
      <c r="Z89" s="48"/>
    </row>
    <row r="90" spans="1:26" ht="14.25">
      <c r="A90" s="80"/>
      <c r="B90" s="58"/>
      <c r="C90" s="58"/>
      <c r="D90" s="58"/>
      <c r="E90" s="58"/>
      <c r="F90" s="58"/>
      <c r="G90" s="58"/>
      <c r="H90" s="58"/>
      <c r="I90" s="58"/>
      <c r="J90" s="58"/>
      <c r="K90" s="49"/>
      <c r="L90" s="49"/>
      <c r="M90" s="49"/>
      <c r="N90" s="49"/>
      <c r="O90" s="65"/>
      <c r="P90" s="57"/>
      <c r="Q90" s="48"/>
      <c r="R90" s="48"/>
      <c r="S90" s="48"/>
      <c r="T90" s="48"/>
      <c r="U90" s="55"/>
      <c r="Z90" s="48"/>
    </row>
    <row r="91" spans="1:26" ht="15.75" thickBot="1">
      <c r="A91" s="81" t="s">
        <v>737</v>
      </c>
      <c r="B91" s="70">
        <f>B89+B49</f>
        <v>2000540810</v>
      </c>
      <c r="C91" s="70"/>
      <c r="D91" s="70"/>
      <c r="E91" s="70"/>
      <c r="F91" s="70"/>
      <c r="G91" s="70"/>
      <c r="H91" s="70"/>
      <c r="I91" s="70"/>
      <c r="J91" s="70"/>
      <c r="K91" s="70">
        <f>K89+K49</f>
        <v>3352656206</v>
      </c>
      <c r="L91" s="70">
        <v>3330427376</v>
      </c>
      <c r="M91" s="70">
        <v>3427466489</v>
      </c>
      <c r="N91" s="70"/>
      <c r="O91" s="70">
        <v>3294107674</v>
      </c>
      <c r="P91" s="70">
        <v>3333110449</v>
      </c>
      <c r="Q91" s="70"/>
      <c r="R91" s="70">
        <v>3377479384</v>
      </c>
      <c r="S91" s="70">
        <v>3462096250</v>
      </c>
      <c r="T91" s="70">
        <v>3521348574</v>
      </c>
      <c r="U91" s="55">
        <f t="shared" si="3"/>
        <v>2.7849801153898568E-2</v>
      </c>
    </row>
    <row r="92" spans="1:26" ht="14.25">
      <c r="A92" s="49"/>
      <c r="B92" s="49"/>
      <c r="C92" s="49"/>
      <c r="D92" s="49"/>
      <c r="E92" s="49"/>
      <c r="F92" s="49"/>
      <c r="G92" s="49"/>
      <c r="H92" s="49"/>
      <c r="I92" s="49"/>
      <c r="J92" s="49"/>
      <c r="K92" s="49"/>
      <c r="L92" s="49"/>
      <c r="M92" s="49"/>
      <c r="N92" s="49"/>
      <c r="O92" s="65"/>
      <c r="P92" s="65"/>
      <c r="Q92" s="65"/>
      <c r="R92" s="65"/>
      <c r="S92" s="65"/>
      <c r="T92" s="65"/>
      <c r="U92" s="48"/>
      <c r="V92" s="57"/>
      <c r="W92" s="48"/>
      <c r="X92" s="48"/>
      <c r="Y92" s="48"/>
      <c r="Z92" s="48"/>
    </row>
    <row r="93" spans="1:26" ht="15.75" thickBot="1">
      <c r="A93" s="81" t="s">
        <v>738</v>
      </c>
      <c r="B93" s="70">
        <f>B40-B91</f>
        <v>88484891</v>
      </c>
      <c r="C93" s="70"/>
      <c r="D93" s="70"/>
      <c r="E93" s="70"/>
      <c r="F93" s="70"/>
      <c r="G93" s="70"/>
      <c r="H93" s="70"/>
      <c r="I93" s="70"/>
      <c r="J93" s="70"/>
      <c r="K93" s="70">
        <f>K40-K91</f>
        <v>185385547</v>
      </c>
      <c r="L93" s="70">
        <v>66608548</v>
      </c>
      <c r="M93" s="70">
        <v>86707096</v>
      </c>
      <c r="N93" s="70"/>
      <c r="O93" s="70">
        <v>87543577</v>
      </c>
      <c r="P93" s="70">
        <v>236235961</v>
      </c>
      <c r="Q93" s="70"/>
      <c r="R93" s="70">
        <v>67549588</v>
      </c>
      <c r="S93" s="70">
        <v>128063659</v>
      </c>
      <c r="T93" s="70">
        <v>70426971</v>
      </c>
      <c r="V93" s="57"/>
      <c r="W93" s="57"/>
      <c r="X93" s="57"/>
      <c r="Y93" s="57"/>
      <c r="Z93" s="48"/>
    </row>
    <row r="94" spans="1:26" ht="14.25">
      <c r="A94" s="49"/>
      <c r="B94" s="49"/>
      <c r="C94" s="49"/>
      <c r="D94" s="49"/>
      <c r="E94" s="49"/>
      <c r="F94" s="49"/>
      <c r="G94" s="49"/>
      <c r="H94" s="49"/>
      <c r="I94" s="49"/>
      <c r="J94" s="49"/>
      <c r="K94" s="49"/>
      <c r="L94" s="49"/>
      <c r="M94" s="49"/>
      <c r="N94" s="49"/>
      <c r="O94" s="49"/>
      <c r="P94" s="49"/>
      <c r="Q94" s="49"/>
      <c r="R94" s="49"/>
      <c r="S94" s="49"/>
      <c r="T94" s="49"/>
      <c r="V94" s="57"/>
      <c r="W94" s="57"/>
      <c r="X94" s="57"/>
      <c r="Y94" s="57"/>
      <c r="Z94" s="48"/>
    </row>
    <row r="95" spans="1:26" ht="14.25">
      <c r="A95" s="82" t="s">
        <v>739</v>
      </c>
      <c r="B95" s="82"/>
      <c r="C95" s="82"/>
      <c r="D95" s="82"/>
      <c r="E95" s="82"/>
      <c r="F95" s="82"/>
      <c r="G95" s="82"/>
      <c r="H95" s="82"/>
      <c r="I95" s="82"/>
      <c r="J95" s="82"/>
      <c r="K95" s="49"/>
      <c r="L95" s="49"/>
      <c r="M95" s="49"/>
      <c r="N95" s="49"/>
      <c r="O95" s="49"/>
      <c r="P95" s="49"/>
      <c r="Q95" s="49"/>
      <c r="R95" s="49"/>
      <c r="S95" s="49"/>
      <c r="T95" s="49"/>
    </row>
    <row r="96" spans="1:26" ht="14.25">
      <c r="A96" s="83" t="s">
        <v>740</v>
      </c>
      <c r="B96" s="84">
        <v>40471960</v>
      </c>
      <c r="C96" s="84"/>
      <c r="D96" s="84"/>
      <c r="E96" s="84"/>
      <c r="F96" s="84"/>
      <c r="G96" s="84"/>
      <c r="H96" s="84"/>
      <c r="I96" s="84"/>
      <c r="J96" s="84"/>
      <c r="K96" s="84">
        <v>68447273</v>
      </c>
      <c r="L96" s="84">
        <v>66608548</v>
      </c>
      <c r="M96" s="84">
        <v>68549330</v>
      </c>
      <c r="N96" s="84"/>
      <c r="O96" s="84">
        <v>65882153</v>
      </c>
      <c r="P96" s="84">
        <v>68041222</v>
      </c>
      <c r="Q96" s="84"/>
      <c r="R96" s="84">
        <v>67549588</v>
      </c>
      <c r="S96" s="84">
        <v>69241925</v>
      </c>
      <c r="T96" s="84">
        <v>70426971</v>
      </c>
      <c r="V96" s="57"/>
      <c r="W96" s="57"/>
      <c r="X96" s="57"/>
      <c r="Y96" s="57"/>
      <c r="Z96" s="48"/>
    </row>
    <row r="97" spans="1:26" ht="17.25">
      <c r="A97" t="s">
        <v>741</v>
      </c>
      <c r="K97" s="85">
        <v>3000000</v>
      </c>
      <c r="L97" s="85"/>
      <c r="M97" s="85"/>
      <c r="N97" s="85"/>
      <c r="O97" s="85"/>
      <c r="P97" s="57">
        <v>23953143</v>
      </c>
      <c r="R97" s="57">
        <v>0</v>
      </c>
      <c r="S97" s="57">
        <v>0</v>
      </c>
      <c r="T97" s="57">
        <v>0</v>
      </c>
      <c r="V97" s="57"/>
      <c r="W97" s="57"/>
      <c r="X97" s="57"/>
      <c r="Y97" s="57"/>
      <c r="Z97" s="48"/>
    </row>
    <row r="98" spans="1:26" ht="17.25">
      <c r="A98" t="s">
        <v>742</v>
      </c>
      <c r="K98" s="85"/>
      <c r="L98" s="85"/>
      <c r="M98" s="85">
        <v>5000000</v>
      </c>
      <c r="N98" s="85"/>
      <c r="O98" s="85"/>
      <c r="P98" s="57">
        <v>2539239</v>
      </c>
      <c r="R98" s="57">
        <v>0</v>
      </c>
      <c r="S98" s="57">
        <v>0</v>
      </c>
      <c r="T98" s="57">
        <v>0</v>
      </c>
      <c r="V98" s="57"/>
      <c r="W98" s="57"/>
      <c r="X98" s="57"/>
      <c r="Y98" s="57"/>
      <c r="Z98" s="48"/>
    </row>
    <row r="99" spans="1:26" ht="17.25">
      <c r="A99" t="s">
        <v>743</v>
      </c>
      <c r="K99" s="85"/>
      <c r="L99" s="85"/>
      <c r="M99" s="85">
        <v>12429680</v>
      </c>
      <c r="N99" s="85"/>
      <c r="O99" s="85"/>
      <c r="P99" s="57">
        <v>7339516</v>
      </c>
      <c r="R99" s="57">
        <v>0</v>
      </c>
      <c r="S99" s="57">
        <v>0</v>
      </c>
      <c r="T99" s="57">
        <v>0</v>
      </c>
      <c r="V99" s="57"/>
      <c r="W99" s="57"/>
      <c r="X99" s="57"/>
      <c r="Y99" s="57"/>
      <c r="Z99" s="48"/>
    </row>
    <row r="100" spans="1:26" ht="17.25">
      <c r="A100" t="s">
        <v>744</v>
      </c>
      <c r="K100" s="85"/>
      <c r="L100" s="85"/>
      <c r="M100" s="85">
        <v>728086</v>
      </c>
      <c r="N100" s="85"/>
      <c r="O100" s="85"/>
      <c r="P100" s="57">
        <v>9580000</v>
      </c>
      <c r="R100" s="57">
        <v>0</v>
      </c>
      <c r="S100" s="57">
        <v>0</v>
      </c>
      <c r="T100" s="57">
        <v>0</v>
      </c>
      <c r="V100" s="57"/>
      <c r="W100" s="57"/>
      <c r="X100" s="57"/>
      <c r="Y100" s="57"/>
      <c r="Z100" s="48"/>
    </row>
    <row r="101" spans="1:26" ht="17.25">
      <c r="A101" t="s">
        <v>745</v>
      </c>
      <c r="K101" s="85"/>
      <c r="L101" s="85"/>
      <c r="M101" s="85"/>
      <c r="N101" s="85"/>
      <c r="O101" s="85">
        <v>21661424</v>
      </c>
      <c r="P101" s="57">
        <v>4722358</v>
      </c>
      <c r="R101" s="57">
        <v>0</v>
      </c>
      <c r="S101" s="57">
        <v>0</v>
      </c>
      <c r="T101" s="57">
        <v>0</v>
      </c>
      <c r="V101" s="57"/>
      <c r="W101" s="57"/>
      <c r="X101" s="57"/>
      <c r="Y101" s="57"/>
      <c r="Z101" s="48"/>
    </row>
    <row r="102" spans="1:26" ht="17.25">
      <c r="A102" t="s">
        <v>746</v>
      </c>
      <c r="K102" s="85"/>
      <c r="L102" s="85"/>
      <c r="M102" s="85"/>
      <c r="N102" s="85"/>
      <c r="O102" s="85"/>
      <c r="P102" s="57">
        <v>15000000</v>
      </c>
      <c r="R102" s="57">
        <v>0</v>
      </c>
      <c r="S102" s="57">
        <v>0</v>
      </c>
      <c r="T102" s="57">
        <v>0</v>
      </c>
      <c r="V102" s="57"/>
      <c r="W102" s="57"/>
      <c r="X102" s="57"/>
      <c r="Y102" s="57"/>
      <c r="Z102" s="48"/>
    </row>
    <row r="103" spans="1:26" ht="17.25">
      <c r="A103" t="s">
        <v>747</v>
      </c>
      <c r="K103" s="85"/>
      <c r="L103" s="85"/>
      <c r="M103" s="85"/>
      <c r="N103" s="85"/>
      <c r="O103" s="85"/>
      <c r="P103" s="57">
        <v>0</v>
      </c>
      <c r="R103" s="57">
        <v>0</v>
      </c>
      <c r="S103" s="57">
        <v>28693163</v>
      </c>
      <c r="T103" s="57">
        <v>0</v>
      </c>
      <c r="V103" s="57"/>
      <c r="W103" s="57"/>
      <c r="X103" s="57"/>
      <c r="Y103" s="57"/>
      <c r="Z103" s="48"/>
    </row>
    <row r="104" spans="1:26" ht="17.25">
      <c r="A104" t="s">
        <v>748</v>
      </c>
      <c r="K104" s="85"/>
      <c r="L104" s="85"/>
      <c r="M104" s="85"/>
      <c r="N104" s="85"/>
      <c r="O104" s="85"/>
      <c r="P104" s="57">
        <v>0</v>
      </c>
      <c r="R104" s="57">
        <v>0</v>
      </c>
      <c r="S104" s="57">
        <v>623117</v>
      </c>
      <c r="T104" s="57">
        <v>0</v>
      </c>
      <c r="V104" s="57"/>
      <c r="W104" s="57"/>
      <c r="X104" s="57"/>
      <c r="Y104" s="57"/>
      <c r="Z104" s="48"/>
    </row>
    <row r="105" spans="1:26" ht="17.25">
      <c r="A105" t="s">
        <v>749</v>
      </c>
      <c r="K105" s="85"/>
      <c r="L105" s="85"/>
      <c r="M105" s="85"/>
      <c r="N105" s="85"/>
      <c r="O105" s="85"/>
      <c r="P105" s="57">
        <v>0</v>
      </c>
      <c r="R105" s="57">
        <v>0</v>
      </c>
      <c r="S105" s="57">
        <v>29505454</v>
      </c>
      <c r="T105" s="57"/>
      <c r="V105" s="57"/>
      <c r="W105" s="57"/>
      <c r="X105" s="57"/>
      <c r="Y105" s="57"/>
      <c r="Z105" s="48"/>
    </row>
    <row r="106" spans="1:26" ht="14.25">
      <c r="A106" s="86"/>
      <c r="B106" s="86"/>
      <c r="C106" s="86"/>
      <c r="D106" s="86"/>
      <c r="E106" s="86"/>
      <c r="F106" s="86"/>
      <c r="G106" s="86"/>
      <c r="H106" s="86"/>
      <c r="I106" s="86"/>
      <c r="J106" s="86"/>
      <c r="K106" s="85"/>
      <c r="L106" s="85"/>
      <c r="M106" s="85"/>
      <c r="N106" s="85"/>
      <c r="O106" s="85"/>
      <c r="V106" s="57"/>
      <c r="W106" s="57"/>
      <c r="X106" s="57"/>
      <c r="Y106" s="57"/>
      <c r="Z106" s="48"/>
    </row>
    <row r="107" spans="1:26" ht="14.25">
      <c r="A107" s="86"/>
      <c r="B107" s="86"/>
      <c r="C107" s="86"/>
      <c r="D107" s="86"/>
      <c r="E107" s="86"/>
      <c r="F107" s="86"/>
      <c r="G107" s="86"/>
      <c r="H107" s="86"/>
      <c r="I107" s="86"/>
      <c r="J107" s="86"/>
      <c r="K107" s="85"/>
      <c r="L107" s="85"/>
      <c r="M107" s="85"/>
      <c r="N107" s="85"/>
      <c r="O107" s="85"/>
      <c r="P107" s="85"/>
      <c r="Q107" s="48"/>
      <c r="R107" s="48"/>
      <c r="S107" s="48"/>
      <c r="T107" s="48"/>
      <c r="V107" s="57"/>
      <c r="W107" s="57"/>
      <c r="X107" s="57"/>
      <c r="Y107" s="57"/>
      <c r="Z107" s="48"/>
    </row>
    <row r="108" spans="1:26" ht="14.25">
      <c r="A108" s="49"/>
      <c r="B108" s="49"/>
      <c r="C108" s="49"/>
      <c r="D108" s="49"/>
      <c r="E108" s="49"/>
      <c r="F108" s="49"/>
      <c r="G108" s="49"/>
      <c r="H108" s="49"/>
      <c r="I108" s="49"/>
      <c r="J108" s="49"/>
      <c r="K108" s="49"/>
      <c r="L108" s="49"/>
      <c r="M108" s="49"/>
      <c r="N108" s="49"/>
      <c r="O108" s="49"/>
      <c r="P108" s="49"/>
      <c r="Q108" s="48"/>
      <c r="R108" s="48"/>
      <c r="S108" s="48"/>
      <c r="T108" s="48"/>
    </row>
    <row r="109" spans="1:26" ht="15.75" thickBot="1">
      <c r="A109" s="81" t="s">
        <v>698</v>
      </c>
      <c r="B109" s="70">
        <f>B93-SUM(B96:B105)</f>
        <v>48012931</v>
      </c>
      <c r="C109" s="70"/>
      <c r="D109" s="70"/>
      <c r="E109" s="70"/>
      <c r="F109" s="70"/>
      <c r="G109" s="70"/>
      <c r="H109" s="70"/>
      <c r="I109" s="70"/>
      <c r="J109" s="70"/>
      <c r="K109" s="70">
        <f>K93-SUM(K96:K105)</f>
        <v>113938274</v>
      </c>
      <c r="L109" s="70">
        <v>0</v>
      </c>
      <c r="M109" s="70">
        <v>0</v>
      </c>
      <c r="N109" s="70"/>
      <c r="O109" s="70">
        <v>0</v>
      </c>
      <c r="P109" s="57">
        <f>P93-SUM(P96:P105)</f>
        <v>105060483</v>
      </c>
      <c r="R109" s="57">
        <f>R93-SUM(R96:R105)</f>
        <v>0</v>
      </c>
      <c r="S109" s="57">
        <f>S93-SUM(S96:S105)</f>
        <v>0</v>
      </c>
      <c r="T109" s="57">
        <f>T93-SUM(T96:T105)</f>
        <v>0</v>
      </c>
    </row>
    <row r="110" spans="1:26" ht="15">
      <c r="A110" s="87"/>
      <c r="B110" s="87"/>
      <c r="C110" s="87"/>
      <c r="D110" s="87"/>
      <c r="E110" s="87"/>
      <c r="F110" s="87"/>
      <c r="G110" s="87"/>
      <c r="H110" s="87"/>
      <c r="I110" s="87"/>
      <c r="J110" s="87"/>
      <c r="K110" s="88"/>
      <c r="L110" s="88"/>
      <c r="M110" s="88"/>
      <c r="N110" s="88"/>
      <c r="O110" s="88"/>
      <c r="P110" s="57"/>
      <c r="R110" s="57"/>
      <c r="S110" s="57"/>
      <c r="T110" s="57"/>
    </row>
    <row r="111" spans="1:26" ht="15">
      <c r="A111" s="87" t="s">
        <v>750</v>
      </c>
      <c r="B111" s="89"/>
      <c r="C111" s="89"/>
      <c r="D111" s="89"/>
      <c r="E111" s="89"/>
      <c r="F111" s="89"/>
      <c r="G111" s="89"/>
      <c r="H111" s="89"/>
      <c r="I111" s="89"/>
      <c r="J111" s="89"/>
      <c r="K111" s="88"/>
      <c r="L111" s="88"/>
      <c r="M111" s="88"/>
      <c r="N111" s="88"/>
      <c r="O111" s="88"/>
      <c r="P111" s="57"/>
      <c r="R111" s="57"/>
      <c r="S111" s="57"/>
      <c r="T111" s="57"/>
    </row>
    <row r="112" spans="1:26" ht="15">
      <c r="A112" s="83" t="s">
        <v>740</v>
      </c>
      <c r="B112" s="83"/>
      <c r="C112" s="83"/>
      <c r="D112" s="83"/>
      <c r="E112" s="83"/>
      <c r="F112" s="83"/>
      <c r="G112" s="83"/>
      <c r="H112" s="83"/>
      <c r="I112" s="83"/>
      <c r="J112" s="83"/>
      <c r="K112" s="88"/>
      <c r="L112" s="88"/>
      <c r="M112" s="88"/>
      <c r="N112" s="88"/>
      <c r="O112" s="88"/>
      <c r="P112" s="57"/>
      <c r="R112" s="57"/>
      <c r="S112" s="57"/>
      <c r="T112" s="57"/>
    </row>
    <row r="113" spans="1:26" ht="17.25">
      <c r="A113" s="86" t="s">
        <v>751</v>
      </c>
      <c r="B113" s="86"/>
      <c r="C113" s="86"/>
      <c r="D113" s="86"/>
      <c r="E113" s="86"/>
      <c r="F113" s="86"/>
      <c r="G113" s="86"/>
      <c r="H113" s="86"/>
      <c r="I113" s="86"/>
      <c r="J113" s="86"/>
      <c r="K113" s="88"/>
      <c r="L113" s="88"/>
      <c r="M113" s="88"/>
      <c r="N113" s="88"/>
      <c r="O113" s="88"/>
      <c r="P113" s="57"/>
      <c r="R113" s="57"/>
      <c r="S113" s="57"/>
      <c r="T113" s="57"/>
    </row>
    <row r="114" spans="1:26" ht="17.25">
      <c r="A114" s="86" t="s">
        <v>752</v>
      </c>
      <c r="B114" s="86"/>
      <c r="C114" s="86"/>
      <c r="D114" s="86"/>
      <c r="E114" s="86"/>
      <c r="F114" s="86"/>
      <c r="G114" s="86"/>
      <c r="H114" s="86"/>
      <c r="I114" s="86"/>
      <c r="J114" s="86"/>
      <c r="K114" s="88"/>
      <c r="L114" s="88"/>
      <c r="M114" s="88"/>
      <c r="N114" s="88"/>
      <c r="O114" s="88"/>
      <c r="P114" s="57"/>
      <c r="R114" s="57"/>
      <c r="S114" s="57"/>
      <c r="T114" s="57"/>
    </row>
    <row r="115" spans="1:26" ht="17.25">
      <c r="A115" s="86" t="s">
        <v>753</v>
      </c>
      <c r="B115" s="86"/>
      <c r="C115" s="86"/>
      <c r="D115" s="86"/>
      <c r="E115" s="86"/>
      <c r="F115" s="86"/>
      <c r="G115" s="86"/>
      <c r="H115" s="86"/>
      <c r="I115" s="86"/>
      <c r="J115" s="86"/>
      <c r="K115" s="88"/>
      <c r="L115" s="88"/>
      <c r="M115" s="88"/>
      <c r="N115" s="88"/>
      <c r="O115" s="88"/>
      <c r="P115" s="57"/>
      <c r="R115" s="57"/>
      <c r="S115" s="57"/>
      <c r="T115" s="57"/>
    </row>
    <row r="116" spans="1:26" ht="17.25">
      <c r="A116" s="86" t="s">
        <v>754</v>
      </c>
      <c r="B116" s="86"/>
      <c r="C116" s="86"/>
      <c r="D116" s="86"/>
      <c r="E116" s="86"/>
      <c r="F116" s="86"/>
      <c r="G116" s="86"/>
      <c r="H116" s="86"/>
      <c r="I116" s="86"/>
      <c r="J116" s="86"/>
      <c r="K116" s="88"/>
      <c r="L116" s="88"/>
      <c r="M116" s="88"/>
      <c r="N116" s="88"/>
      <c r="O116" s="88"/>
      <c r="P116" s="57"/>
      <c r="R116" s="57"/>
      <c r="S116" s="57"/>
      <c r="T116" s="57"/>
    </row>
    <row r="117" spans="1:26" ht="17.25">
      <c r="A117" s="86" t="s">
        <v>755</v>
      </c>
      <c r="B117" s="86"/>
      <c r="C117" s="86"/>
      <c r="D117" s="86"/>
      <c r="E117" s="86"/>
      <c r="F117" s="86"/>
      <c r="G117" s="86"/>
      <c r="H117" s="86"/>
      <c r="I117" s="86"/>
      <c r="J117" s="86"/>
      <c r="K117" s="88"/>
      <c r="L117" s="88"/>
      <c r="M117" s="88"/>
      <c r="N117" s="88"/>
      <c r="O117" s="88"/>
      <c r="P117" s="57"/>
      <c r="R117" s="57"/>
      <c r="S117" s="57"/>
      <c r="T117" s="57"/>
    </row>
    <row r="118" spans="1:26" ht="15">
      <c r="A118" s="89" t="s">
        <v>756</v>
      </c>
      <c r="B118" s="89"/>
      <c r="C118" s="89"/>
      <c r="D118" s="89"/>
      <c r="E118" s="89"/>
      <c r="F118" s="89"/>
      <c r="G118" s="89"/>
      <c r="H118" s="89"/>
      <c r="I118" s="89"/>
      <c r="J118" s="89"/>
      <c r="K118" s="88"/>
      <c r="L118" s="88"/>
      <c r="M118" s="88"/>
      <c r="N118" s="88"/>
      <c r="O118" s="88"/>
      <c r="P118" s="57"/>
      <c r="R118" s="57"/>
      <c r="S118" s="57"/>
      <c r="T118" s="57"/>
    </row>
    <row r="119" spans="1:26" ht="14.25">
      <c r="A119" s="90" t="s">
        <v>757</v>
      </c>
      <c r="B119" s="90"/>
      <c r="C119" s="90"/>
      <c r="D119" s="90"/>
      <c r="E119" s="90"/>
      <c r="F119" s="90"/>
      <c r="G119" s="90"/>
      <c r="H119" s="90"/>
      <c r="I119" s="90"/>
      <c r="J119" s="90"/>
      <c r="K119" s="90"/>
      <c r="L119" s="90"/>
      <c r="M119" s="90"/>
      <c r="N119" s="90"/>
      <c r="O119" s="90"/>
      <c r="P119" s="91"/>
      <c r="Q119" s="48"/>
      <c r="R119" s="48"/>
      <c r="S119" s="48"/>
      <c r="T119" s="48"/>
    </row>
    <row r="120" spans="1:26" ht="14.25">
      <c r="A120" s="90" t="s">
        <v>758</v>
      </c>
      <c r="B120" s="90"/>
      <c r="C120" s="90"/>
      <c r="D120" s="90"/>
      <c r="E120" s="90"/>
      <c r="F120" s="90"/>
      <c r="G120" s="90"/>
      <c r="H120" s="90"/>
      <c r="I120" s="90"/>
      <c r="J120" s="90"/>
      <c r="K120" s="90"/>
      <c r="L120" s="90"/>
      <c r="M120" s="90"/>
      <c r="N120" s="90"/>
      <c r="O120" s="90"/>
      <c r="P120" s="91"/>
      <c r="Q120" s="48"/>
      <c r="R120" s="45"/>
      <c r="S120" s="45"/>
      <c r="T120" s="45"/>
    </row>
    <row r="121" spans="1:26" ht="14.25">
      <c r="A121" s="90" t="s">
        <v>759</v>
      </c>
      <c r="B121" s="90"/>
      <c r="C121" s="90"/>
      <c r="D121" s="90"/>
      <c r="E121" s="90"/>
      <c r="F121" s="90"/>
      <c r="G121" s="90"/>
      <c r="H121" s="90"/>
      <c r="I121" s="90"/>
      <c r="J121" s="90"/>
      <c r="K121" s="90"/>
      <c r="L121" s="90"/>
      <c r="M121" s="90"/>
      <c r="N121" s="90"/>
      <c r="O121" s="90"/>
      <c r="P121" s="91"/>
      <c r="Q121" s="48"/>
      <c r="R121" s="92"/>
      <c r="S121" s="92"/>
      <c r="T121" s="92"/>
      <c r="U121" s="92"/>
      <c r="V121" s="92"/>
      <c r="W121" s="92"/>
      <c r="X121" s="92"/>
      <c r="Y121" s="92"/>
      <c r="Z121" s="92"/>
    </row>
    <row r="122" spans="1:26" ht="14.25">
      <c r="A122" s="90" t="s">
        <v>760</v>
      </c>
      <c r="B122" s="90"/>
      <c r="C122" s="90"/>
      <c r="D122" s="90"/>
      <c r="E122" s="90"/>
      <c r="F122" s="90"/>
      <c r="G122" s="90"/>
      <c r="H122" s="90"/>
      <c r="I122" s="90"/>
      <c r="J122" s="90"/>
      <c r="K122" s="90"/>
      <c r="L122" s="90"/>
      <c r="M122" s="90"/>
      <c r="N122" s="90"/>
      <c r="O122" s="90"/>
      <c r="P122" s="93"/>
      <c r="Q122" s="48"/>
      <c r="R122" s="94"/>
      <c r="S122" s="94"/>
      <c r="T122" s="94"/>
      <c r="U122" s="94"/>
      <c r="V122" s="94"/>
      <c r="W122" s="94"/>
      <c r="X122" s="94"/>
      <c r="Y122" s="94"/>
      <c r="Z122" s="94"/>
    </row>
    <row r="123" spans="1:26" ht="14.25">
      <c r="A123" s="90" t="s">
        <v>761</v>
      </c>
      <c r="B123" s="90"/>
      <c r="C123" s="90"/>
      <c r="D123" s="90"/>
      <c r="E123" s="90"/>
      <c r="F123" s="90"/>
      <c r="G123" s="90"/>
      <c r="H123" s="90"/>
      <c r="I123" s="90"/>
      <c r="J123" s="90"/>
      <c r="K123" s="90"/>
      <c r="L123" s="90"/>
      <c r="M123" s="90"/>
      <c r="N123" s="90"/>
      <c r="O123" s="90"/>
      <c r="P123" s="91"/>
      <c r="Q123" s="48"/>
      <c r="R123" s="92"/>
      <c r="S123" s="92"/>
      <c r="T123" s="92"/>
      <c r="U123" s="92"/>
      <c r="V123" s="92"/>
      <c r="W123" s="92"/>
      <c r="X123" s="92"/>
      <c r="Y123" s="92"/>
      <c r="Z123" s="92"/>
    </row>
    <row r="124" spans="1:26" ht="14.25">
      <c r="A124" s="90" t="s">
        <v>762</v>
      </c>
      <c r="B124" s="90"/>
      <c r="C124" s="90"/>
      <c r="D124" s="90"/>
      <c r="E124" s="90"/>
      <c r="F124" s="90"/>
      <c r="G124" s="90"/>
      <c r="H124" s="90"/>
      <c r="I124" s="90"/>
      <c r="J124" s="90"/>
      <c r="K124" s="90"/>
      <c r="L124" s="90"/>
      <c r="M124" s="90"/>
      <c r="N124" s="90"/>
      <c r="O124" s="90"/>
      <c r="P124" s="91"/>
      <c r="Q124" s="48"/>
      <c r="R124" s="92"/>
      <c r="S124" s="92"/>
      <c r="T124" s="92"/>
      <c r="U124" s="92"/>
      <c r="V124" s="92"/>
      <c r="W124" s="92"/>
      <c r="X124" s="92"/>
      <c r="Y124" s="92"/>
      <c r="Z124" s="92"/>
    </row>
    <row r="125" spans="1:26" ht="14.25">
      <c r="A125" s="90" t="s">
        <v>763</v>
      </c>
      <c r="B125" s="90"/>
      <c r="C125" s="90"/>
      <c r="D125" s="90"/>
      <c r="E125" s="90"/>
      <c r="F125" s="90"/>
      <c r="G125" s="90"/>
      <c r="H125" s="90"/>
      <c r="I125" s="90"/>
      <c r="J125" s="90"/>
      <c r="K125" s="90"/>
      <c r="L125" s="90"/>
      <c r="M125" s="90"/>
      <c r="N125" s="90"/>
      <c r="O125" s="90"/>
      <c r="P125" s="91"/>
      <c r="Q125" s="48"/>
      <c r="R125" s="45"/>
      <c r="S125" s="45"/>
      <c r="T125" s="45"/>
      <c r="U125" s="45"/>
      <c r="V125" s="45"/>
      <c r="W125" s="45"/>
      <c r="X125" s="45"/>
      <c r="Y125" s="45"/>
      <c r="Z125" s="45"/>
    </row>
    <row r="126" spans="1:26" ht="14.25">
      <c r="A126" s="90" t="s">
        <v>764</v>
      </c>
      <c r="B126" s="90"/>
      <c r="C126" s="90"/>
      <c r="D126" s="90"/>
      <c r="E126" s="90"/>
      <c r="F126" s="90"/>
      <c r="G126" s="90"/>
      <c r="H126" s="90"/>
      <c r="I126" s="90"/>
      <c r="J126" s="90"/>
      <c r="K126" s="90"/>
      <c r="L126" s="90"/>
      <c r="M126" s="90"/>
      <c r="N126" s="90"/>
      <c r="O126" s="90"/>
      <c r="P126" s="91"/>
      <c r="Q126" s="48"/>
    </row>
    <row r="127" spans="1:26" ht="15">
      <c r="A127" s="32" t="s">
        <v>765</v>
      </c>
      <c r="B127" s="32"/>
      <c r="C127" s="32"/>
      <c r="D127" s="32"/>
      <c r="E127" s="32"/>
      <c r="F127" s="32"/>
      <c r="G127" s="32"/>
      <c r="H127" s="32"/>
      <c r="I127" s="32"/>
      <c r="J127" s="32"/>
      <c r="P127" s="95"/>
    </row>
    <row r="128" spans="1:26">
      <c r="A128" t="s">
        <v>766</v>
      </c>
      <c r="P128" s="95"/>
    </row>
    <row r="129" spans="1:16">
      <c r="A129" t="s">
        <v>767</v>
      </c>
      <c r="P129" s="95"/>
    </row>
    <row r="130" spans="1:16">
      <c r="A130" t="s">
        <v>768</v>
      </c>
      <c r="P130" s="95"/>
    </row>
    <row r="131" spans="1:16">
      <c r="A131" t="s">
        <v>769</v>
      </c>
      <c r="P131" s="95"/>
    </row>
    <row r="132" spans="1:16">
      <c r="A132" t="s">
        <v>770</v>
      </c>
      <c r="P132" s="95"/>
    </row>
    <row r="133" spans="1:16">
      <c r="A133" t="s">
        <v>771</v>
      </c>
      <c r="P133" s="95"/>
    </row>
    <row r="134" spans="1:16">
      <c r="A134" t="s">
        <v>772</v>
      </c>
      <c r="P134" s="95"/>
    </row>
    <row r="135" spans="1:16">
      <c r="A135" t="s">
        <v>773</v>
      </c>
      <c r="P135" s="95"/>
    </row>
    <row r="136" spans="1:16">
      <c r="A136" t="s">
        <v>774</v>
      </c>
      <c r="P136" s="95"/>
    </row>
    <row r="137" spans="1:16">
      <c r="A137" t="s">
        <v>775</v>
      </c>
      <c r="P137" s="95"/>
    </row>
    <row r="138" spans="1:16">
      <c r="A138" t="s">
        <v>776</v>
      </c>
      <c r="P138" s="95"/>
    </row>
    <row r="139" spans="1:16">
      <c r="A139" t="s">
        <v>777</v>
      </c>
    </row>
    <row r="140" spans="1:16">
      <c r="A140" t="s">
        <v>778</v>
      </c>
    </row>
    <row r="141" spans="1:16">
      <c r="A141" t="s">
        <v>779</v>
      </c>
    </row>
    <row r="142" spans="1:16">
      <c r="A142" t="s">
        <v>780</v>
      </c>
    </row>
    <row r="143" spans="1:16">
      <c r="A143" t="s">
        <v>781</v>
      </c>
    </row>
    <row r="144" spans="1:16">
      <c r="A144" t="s">
        <v>782</v>
      </c>
    </row>
    <row r="145" spans="1:20">
      <c r="A145" t="s">
        <v>783</v>
      </c>
    </row>
    <row r="146" spans="1:20">
      <c r="A146" t="s">
        <v>784</v>
      </c>
    </row>
    <row r="147" spans="1:20">
      <c r="A147" t="s">
        <v>785</v>
      </c>
    </row>
    <row r="149" spans="1:20">
      <c r="A149" t="s">
        <v>786</v>
      </c>
      <c r="B149">
        <v>11108</v>
      </c>
      <c r="P149">
        <v>11620</v>
      </c>
      <c r="T149">
        <v>12276</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Graphs</vt:lpstr>
      <vt:lpstr>Budget summary</vt:lpstr>
      <vt:lpstr>Expenditure detail</vt:lpstr>
      <vt:lpstr>Revenue detail</vt:lpstr>
      <vt:lpstr>Positions 2000-2014</vt:lpstr>
      <vt:lpstr>Teacher pay scales</vt:lpstr>
      <vt:lpstr>Demographics</vt:lpstr>
      <vt:lpstr>County Balance</vt:lpstr>
      <vt:lpstr>County 2009-2013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Frederick Costello</dc:creator>
  <cp:lastModifiedBy>FACostello</cp:lastModifiedBy>
  <cp:lastPrinted>2013-12-22T20:18:39Z</cp:lastPrinted>
  <dcterms:created xsi:type="dcterms:W3CDTF">2011-01-03T20:20:25Z</dcterms:created>
  <dcterms:modified xsi:type="dcterms:W3CDTF">2013-12-29T20:17:53Z</dcterms:modified>
</cp:coreProperties>
</file>